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una Parmar\Desktop\SHRM\Articles\Toolkits\Compensation &amp; Benefits Toolkit\C&amp;B Final\Final\"/>
    </mc:Choice>
  </mc:AlternateContent>
  <xr:revisionPtr revIDLastSave="0" documentId="13_ncr:1_{4A02166D-94A2-4EE2-B6E0-30468136E12C}" xr6:coauthVersionLast="47" xr6:coauthVersionMax="47" xr10:uidLastSave="{00000000-0000-0000-0000-000000000000}"/>
  <bookViews>
    <workbookView xWindow="-110" yWindow="-110" windowWidth="19420" windowHeight="10300" xr2:uid="{456E15B0-ACD0-4300-B602-4AFF5704E2AE}"/>
  </bookViews>
  <sheets>
    <sheet name="PayCalculator-WithThreshold15k" sheetId="3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" i="3" l="1"/>
  <c r="T6" i="3"/>
  <c r="U6" i="3"/>
  <c r="L6" i="3"/>
  <c r="V6" i="3"/>
  <c r="AP6" i="3"/>
  <c r="K7" i="3"/>
  <c r="T7" i="3"/>
  <c r="U7" i="3"/>
  <c r="L7" i="3"/>
  <c r="V7" i="3"/>
  <c r="AP7" i="3"/>
  <c r="K8" i="3"/>
  <c r="T8" i="3"/>
  <c r="U8" i="3"/>
  <c r="L8" i="3"/>
  <c r="V8" i="3"/>
  <c r="AP8" i="3"/>
  <c r="K9" i="3"/>
  <c r="T9" i="3"/>
  <c r="U9" i="3"/>
  <c r="L9" i="3"/>
  <c r="V9" i="3"/>
  <c r="AP9" i="3"/>
  <c r="K10" i="3"/>
  <c r="T10" i="3"/>
  <c r="U10" i="3"/>
  <c r="L10" i="3"/>
  <c r="V10" i="3"/>
  <c r="AP10" i="3"/>
  <c r="K11" i="3"/>
  <c r="T11" i="3"/>
  <c r="U11" i="3"/>
  <c r="L11" i="3"/>
  <c r="V11" i="3"/>
  <c r="AP11" i="3"/>
  <c r="K12" i="3"/>
  <c r="T12" i="3"/>
  <c r="U12" i="3"/>
  <c r="L12" i="3"/>
  <c r="V12" i="3"/>
  <c r="AP12" i="3"/>
  <c r="K13" i="3"/>
  <c r="T13" i="3"/>
  <c r="U13" i="3"/>
  <c r="L13" i="3"/>
  <c r="V13" i="3"/>
  <c r="AP13" i="3"/>
  <c r="K14" i="3"/>
  <c r="T14" i="3"/>
  <c r="U14" i="3"/>
  <c r="L14" i="3"/>
  <c r="V14" i="3"/>
  <c r="AP14" i="3"/>
  <c r="K15" i="3"/>
  <c r="T15" i="3"/>
  <c r="U15" i="3"/>
  <c r="L15" i="3"/>
  <c r="V15" i="3"/>
  <c r="AP15" i="3"/>
  <c r="K16" i="3"/>
  <c r="T16" i="3"/>
  <c r="U16" i="3"/>
  <c r="L16" i="3"/>
  <c r="V16" i="3"/>
  <c r="AP16" i="3"/>
  <c r="K17" i="3"/>
  <c r="T17" i="3"/>
  <c r="U17" i="3"/>
  <c r="L17" i="3"/>
  <c r="V17" i="3"/>
  <c r="AP17" i="3"/>
  <c r="K18" i="3"/>
  <c r="T18" i="3"/>
  <c r="U18" i="3"/>
  <c r="L18" i="3"/>
  <c r="V18" i="3"/>
  <c r="AP18" i="3"/>
  <c r="K19" i="3"/>
  <c r="T19" i="3"/>
  <c r="U19" i="3"/>
  <c r="L19" i="3"/>
  <c r="V19" i="3"/>
  <c r="AP19" i="3"/>
  <c r="K20" i="3"/>
  <c r="T20" i="3"/>
  <c r="U20" i="3"/>
  <c r="L20" i="3"/>
  <c r="V20" i="3"/>
  <c r="AP20" i="3"/>
  <c r="K21" i="3"/>
  <c r="T21" i="3"/>
  <c r="U21" i="3"/>
  <c r="L21" i="3"/>
  <c r="V21" i="3"/>
  <c r="AP21" i="3"/>
  <c r="K22" i="3"/>
  <c r="T22" i="3"/>
  <c r="U22" i="3"/>
  <c r="L22" i="3"/>
  <c r="V22" i="3"/>
  <c r="AP22" i="3"/>
  <c r="K23" i="3"/>
  <c r="T23" i="3"/>
  <c r="U23" i="3"/>
  <c r="L23" i="3"/>
  <c r="V23" i="3"/>
  <c r="AP23" i="3"/>
  <c r="K24" i="3"/>
  <c r="T24" i="3"/>
  <c r="U24" i="3"/>
  <c r="L24" i="3"/>
  <c r="V24" i="3"/>
  <c r="AP24" i="3"/>
  <c r="K25" i="3"/>
  <c r="T25" i="3"/>
  <c r="U25" i="3"/>
  <c r="L25" i="3"/>
  <c r="V25" i="3"/>
  <c r="AP25" i="3"/>
  <c r="K26" i="3"/>
  <c r="T26" i="3"/>
  <c r="U26" i="3"/>
  <c r="L26" i="3"/>
  <c r="V26" i="3"/>
  <c r="AP26" i="3"/>
  <c r="K27" i="3"/>
  <c r="T27" i="3"/>
  <c r="U27" i="3"/>
  <c r="L27" i="3"/>
  <c r="V27" i="3"/>
  <c r="AP27" i="3"/>
  <c r="K28" i="3"/>
  <c r="T28" i="3"/>
  <c r="U28" i="3"/>
  <c r="L28" i="3"/>
  <c r="V28" i="3"/>
  <c r="AP28" i="3"/>
  <c r="K29" i="3"/>
  <c r="T29" i="3"/>
  <c r="U29" i="3"/>
  <c r="L29" i="3"/>
  <c r="V29" i="3"/>
  <c r="AP29" i="3"/>
  <c r="K30" i="3"/>
  <c r="T30" i="3"/>
  <c r="U30" i="3"/>
  <c r="L30" i="3"/>
  <c r="V30" i="3"/>
  <c r="AP30" i="3"/>
  <c r="AP31" i="3"/>
  <c r="AO6" i="3"/>
  <c r="AD7" i="3"/>
  <c r="AO7" i="3"/>
  <c r="AD8" i="3"/>
  <c r="AO8" i="3"/>
  <c r="AO9" i="3"/>
  <c r="AO10" i="3"/>
  <c r="AO11" i="3"/>
  <c r="AO12" i="3"/>
  <c r="AO13" i="3"/>
  <c r="AD14" i="3"/>
  <c r="AO14" i="3"/>
  <c r="AD15" i="3"/>
  <c r="AO15" i="3"/>
  <c r="AD16" i="3"/>
  <c r="AO16" i="3"/>
  <c r="AD17" i="3"/>
  <c r="AO17" i="3"/>
  <c r="AD18" i="3"/>
  <c r="AO18" i="3"/>
  <c r="AO19" i="3"/>
  <c r="AO20" i="3"/>
  <c r="AD21" i="3"/>
  <c r="AO21" i="3"/>
  <c r="AD22" i="3"/>
  <c r="AO22" i="3"/>
  <c r="AD23" i="3"/>
  <c r="AO23" i="3"/>
  <c r="AD24" i="3"/>
  <c r="AO24" i="3"/>
  <c r="AD25" i="3"/>
  <c r="AO25" i="3"/>
  <c r="AD26" i="3"/>
  <c r="AO26" i="3"/>
  <c r="AD27" i="3"/>
  <c r="AO27" i="3"/>
  <c r="AD28" i="3"/>
  <c r="AO28" i="3"/>
  <c r="AD29" i="3"/>
  <c r="AO29" i="3"/>
  <c r="AD30" i="3"/>
  <c r="AO30" i="3"/>
  <c r="AO31" i="3"/>
  <c r="M30" i="3"/>
  <c r="W30" i="3"/>
  <c r="N30" i="3"/>
  <c r="X30" i="3"/>
  <c r="AB30" i="3"/>
  <c r="AN30" i="3"/>
  <c r="M29" i="3"/>
  <c r="W29" i="3"/>
  <c r="N29" i="3"/>
  <c r="X29" i="3"/>
  <c r="AB29" i="3"/>
  <c r="AN29" i="3"/>
  <c r="M28" i="3"/>
  <c r="W28" i="3"/>
  <c r="N28" i="3"/>
  <c r="X28" i="3"/>
  <c r="AB28" i="3"/>
  <c r="AN28" i="3"/>
  <c r="M27" i="3"/>
  <c r="W27" i="3"/>
  <c r="N27" i="3"/>
  <c r="X27" i="3"/>
  <c r="AB27" i="3"/>
  <c r="AN27" i="3"/>
  <c r="M26" i="3"/>
  <c r="W26" i="3"/>
  <c r="N26" i="3"/>
  <c r="X26" i="3"/>
  <c r="AB26" i="3"/>
  <c r="AN26" i="3"/>
  <c r="M25" i="3"/>
  <c r="W25" i="3"/>
  <c r="N25" i="3"/>
  <c r="X25" i="3"/>
  <c r="AB25" i="3"/>
  <c r="AN25" i="3"/>
  <c r="M24" i="3"/>
  <c r="W24" i="3"/>
  <c r="N24" i="3"/>
  <c r="X24" i="3"/>
  <c r="AB24" i="3"/>
  <c r="AN24" i="3"/>
  <c r="M23" i="3"/>
  <c r="W23" i="3"/>
  <c r="N23" i="3"/>
  <c r="X23" i="3"/>
  <c r="AB23" i="3"/>
  <c r="AN23" i="3"/>
  <c r="M22" i="3"/>
  <c r="W22" i="3"/>
  <c r="N22" i="3"/>
  <c r="X22" i="3"/>
  <c r="AB22" i="3"/>
  <c r="AN22" i="3"/>
  <c r="M21" i="3"/>
  <c r="W21" i="3"/>
  <c r="N21" i="3"/>
  <c r="X21" i="3"/>
  <c r="AB21" i="3"/>
  <c r="AN21" i="3"/>
  <c r="M20" i="3"/>
  <c r="W20" i="3"/>
  <c r="N20" i="3"/>
  <c r="X20" i="3"/>
  <c r="AB20" i="3"/>
  <c r="AN20" i="3"/>
  <c r="M19" i="3"/>
  <c r="W19" i="3"/>
  <c r="N19" i="3"/>
  <c r="X19" i="3"/>
  <c r="AB19" i="3"/>
  <c r="AN19" i="3"/>
  <c r="M18" i="3"/>
  <c r="W18" i="3"/>
  <c r="N18" i="3"/>
  <c r="X18" i="3"/>
  <c r="AB18" i="3"/>
  <c r="AN18" i="3"/>
  <c r="M17" i="3"/>
  <c r="W17" i="3"/>
  <c r="N17" i="3"/>
  <c r="X17" i="3"/>
  <c r="AB17" i="3"/>
  <c r="AN17" i="3"/>
  <c r="M16" i="3"/>
  <c r="W16" i="3"/>
  <c r="N16" i="3"/>
  <c r="X16" i="3"/>
  <c r="AB16" i="3"/>
  <c r="AN16" i="3"/>
  <c r="M15" i="3"/>
  <c r="W15" i="3"/>
  <c r="N15" i="3"/>
  <c r="X15" i="3"/>
  <c r="AB15" i="3"/>
  <c r="AN15" i="3"/>
  <c r="M14" i="3"/>
  <c r="W14" i="3"/>
  <c r="N14" i="3"/>
  <c r="X14" i="3"/>
  <c r="AB14" i="3"/>
  <c r="AN14" i="3"/>
  <c r="M13" i="3"/>
  <c r="W13" i="3"/>
  <c r="N13" i="3"/>
  <c r="X13" i="3"/>
  <c r="AB13" i="3"/>
  <c r="AN13" i="3"/>
  <c r="M12" i="3"/>
  <c r="W12" i="3"/>
  <c r="N12" i="3"/>
  <c r="X12" i="3"/>
  <c r="AB12" i="3"/>
  <c r="AN12" i="3"/>
  <c r="M11" i="3"/>
  <c r="W11" i="3"/>
  <c r="N11" i="3"/>
  <c r="X11" i="3"/>
  <c r="AB11" i="3"/>
  <c r="AN11" i="3"/>
  <c r="M10" i="3"/>
  <c r="W10" i="3"/>
  <c r="N10" i="3"/>
  <c r="X10" i="3"/>
  <c r="AB10" i="3"/>
  <c r="AN10" i="3"/>
  <c r="M9" i="3"/>
  <c r="W9" i="3"/>
  <c r="N9" i="3"/>
  <c r="X9" i="3"/>
  <c r="AB9" i="3"/>
  <c r="AN9" i="3"/>
  <c r="M8" i="3"/>
  <c r="W8" i="3"/>
  <c r="N8" i="3"/>
  <c r="X8" i="3"/>
  <c r="AB8" i="3"/>
  <c r="AN8" i="3"/>
  <c r="M7" i="3"/>
  <c r="W7" i="3"/>
  <c r="N7" i="3"/>
  <c r="X7" i="3"/>
  <c r="AB7" i="3"/>
  <c r="AN7" i="3"/>
  <c r="M6" i="3"/>
  <c r="W6" i="3"/>
  <c r="N6" i="3"/>
  <c r="X6" i="3"/>
  <c r="AB6" i="3"/>
  <c r="AN6" i="3"/>
  <c r="K31" i="3"/>
  <c r="L31" i="3"/>
  <c r="AD20" i="3"/>
  <c r="AD19" i="3"/>
  <c r="AD13" i="3"/>
  <c r="AD12" i="3"/>
  <c r="AD11" i="3"/>
  <c r="AD10" i="3"/>
  <c r="AD9" i="3"/>
  <c r="AD6" i="3"/>
  <c r="AG31" i="3"/>
  <c r="AH31" i="3"/>
  <c r="AC6" i="3"/>
  <c r="AJ6" i="3"/>
  <c r="AK6" i="3"/>
  <c r="AJ7" i="3"/>
  <c r="AK7" i="3"/>
  <c r="AJ8" i="3"/>
  <c r="AK8" i="3"/>
  <c r="AJ9" i="3"/>
  <c r="AK9" i="3"/>
  <c r="AC10" i="3"/>
  <c r="AJ10" i="3"/>
  <c r="AK10" i="3"/>
  <c r="AC11" i="3"/>
  <c r="AJ11" i="3"/>
  <c r="AK11" i="3"/>
  <c r="AC12" i="3"/>
  <c r="AJ12" i="3"/>
  <c r="AK12" i="3"/>
  <c r="AJ13" i="3"/>
  <c r="AK13" i="3"/>
  <c r="AJ14" i="3"/>
  <c r="AK14" i="3"/>
  <c r="AJ15" i="3"/>
  <c r="AK15" i="3"/>
  <c r="AJ16" i="3"/>
  <c r="AK16" i="3"/>
  <c r="AJ17" i="3"/>
  <c r="AK17" i="3"/>
  <c r="AJ18" i="3"/>
  <c r="AK18" i="3"/>
  <c r="AC19" i="3"/>
  <c r="AJ19" i="3"/>
  <c r="AK19" i="3"/>
  <c r="AC20" i="3"/>
  <c r="AJ20" i="3"/>
  <c r="AK20" i="3"/>
  <c r="AJ21" i="3"/>
  <c r="AK21" i="3"/>
  <c r="AJ22" i="3"/>
  <c r="AK22" i="3"/>
  <c r="AJ23" i="3"/>
  <c r="AK23" i="3"/>
  <c r="AJ24" i="3"/>
  <c r="AK24" i="3"/>
  <c r="AJ25" i="3"/>
  <c r="AK25" i="3"/>
  <c r="AJ26" i="3"/>
  <c r="AK26" i="3"/>
  <c r="AJ27" i="3"/>
  <c r="AK27" i="3"/>
  <c r="AJ28" i="3"/>
  <c r="AK28" i="3"/>
  <c r="AJ29" i="3"/>
  <c r="AK29" i="3"/>
  <c r="AJ30" i="3"/>
  <c r="AK30" i="3"/>
  <c r="AK31" i="3"/>
  <c r="AQ6" i="3"/>
  <c r="AR6" i="3"/>
  <c r="AS6" i="3"/>
  <c r="AQ7" i="3"/>
  <c r="AR7" i="3"/>
  <c r="AS7" i="3"/>
  <c r="AQ8" i="3"/>
  <c r="AR8" i="3"/>
  <c r="AS8" i="3"/>
  <c r="AQ9" i="3"/>
  <c r="AR9" i="3"/>
  <c r="AS9" i="3"/>
  <c r="AQ10" i="3"/>
  <c r="AR10" i="3"/>
  <c r="AS10" i="3"/>
  <c r="AQ11" i="3"/>
  <c r="AR11" i="3"/>
  <c r="AS11" i="3"/>
  <c r="AQ12" i="3"/>
  <c r="AR12" i="3"/>
  <c r="AS12" i="3"/>
  <c r="AQ13" i="3"/>
  <c r="AR13" i="3"/>
  <c r="AS13" i="3"/>
  <c r="AQ14" i="3"/>
  <c r="AR14" i="3"/>
  <c r="AS14" i="3"/>
  <c r="AQ15" i="3"/>
  <c r="AR15" i="3"/>
  <c r="AS15" i="3"/>
  <c r="AQ16" i="3"/>
  <c r="AR16" i="3"/>
  <c r="AS16" i="3"/>
  <c r="AQ17" i="3"/>
  <c r="AR17" i="3"/>
  <c r="AS17" i="3"/>
  <c r="AQ18" i="3"/>
  <c r="AR18" i="3"/>
  <c r="AS18" i="3"/>
  <c r="AQ19" i="3"/>
  <c r="AR19" i="3"/>
  <c r="AS19" i="3"/>
  <c r="AQ20" i="3"/>
  <c r="AR20" i="3"/>
  <c r="AS20" i="3"/>
  <c r="AQ21" i="3"/>
  <c r="AR21" i="3"/>
  <c r="AS21" i="3"/>
  <c r="AQ22" i="3"/>
  <c r="AR22" i="3"/>
  <c r="AS22" i="3"/>
  <c r="AQ23" i="3"/>
  <c r="AR23" i="3"/>
  <c r="AS23" i="3"/>
  <c r="AQ24" i="3"/>
  <c r="AR24" i="3"/>
  <c r="AS24" i="3"/>
  <c r="AQ25" i="3"/>
  <c r="AR25" i="3"/>
  <c r="AS25" i="3"/>
  <c r="AQ26" i="3"/>
  <c r="AR26" i="3"/>
  <c r="AS26" i="3"/>
  <c r="AQ27" i="3"/>
  <c r="AR27" i="3"/>
  <c r="AS27" i="3"/>
  <c r="AQ28" i="3"/>
  <c r="AR28" i="3"/>
  <c r="AS28" i="3"/>
  <c r="AQ29" i="3"/>
  <c r="AR29" i="3"/>
  <c r="AS29" i="3"/>
  <c r="AQ30" i="3"/>
  <c r="AR30" i="3"/>
  <c r="AS30" i="3"/>
  <c r="AS31" i="3"/>
  <c r="AR31" i="3"/>
  <c r="AQ31" i="3"/>
  <c r="AN31" i="3"/>
  <c r="AM31" i="3"/>
  <c r="AJ31" i="3"/>
  <c r="AI31" i="3"/>
  <c r="AF31" i="3"/>
  <c r="AE31" i="3"/>
  <c r="AD31" i="3"/>
  <c r="AC31" i="3"/>
  <c r="AB31" i="3"/>
  <c r="AA31" i="3"/>
  <c r="Z31" i="3"/>
  <c r="Y31" i="3"/>
  <c r="X31" i="3"/>
  <c r="W31" i="3"/>
  <c r="V31" i="3"/>
  <c r="U31" i="3"/>
  <c r="O31" i="3"/>
  <c r="N31" i="3"/>
  <c r="M31" i="3"/>
</calcChain>
</file>

<file path=xl/sharedStrings.xml><?xml version="1.0" encoding="utf-8"?>
<sst xmlns="http://schemas.openxmlformats.org/spreadsheetml/2006/main" count="120" uniqueCount="58">
  <si>
    <t>S.No.</t>
  </si>
  <si>
    <t>Basic</t>
  </si>
  <si>
    <t>DA</t>
  </si>
  <si>
    <t>HRA</t>
  </si>
  <si>
    <t>Total Salary</t>
  </si>
  <si>
    <t>Attendance</t>
  </si>
  <si>
    <t>[COMPANY NAME]</t>
  </si>
  <si>
    <t>[BRANCH LOCATION], INDIA</t>
  </si>
  <si>
    <t>Present Days</t>
  </si>
  <si>
    <t>Paid Days</t>
  </si>
  <si>
    <t>Employee Names</t>
  </si>
  <si>
    <t>Employee Codes</t>
  </si>
  <si>
    <t>Paid Leaves</t>
  </si>
  <si>
    <t>Weekly Offs</t>
  </si>
  <si>
    <t>Holidays</t>
  </si>
  <si>
    <t>Incentive</t>
  </si>
  <si>
    <t>ESI</t>
  </si>
  <si>
    <t>TDS</t>
  </si>
  <si>
    <t>Advance</t>
  </si>
  <si>
    <t>Deductions</t>
  </si>
  <si>
    <t>Professional Tax</t>
  </si>
  <si>
    <t>Total Deduction</t>
  </si>
  <si>
    <t xml:space="preserve">Net Salary </t>
  </si>
  <si>
    <t>Active</t>
  </si>
  <si>
    <t>Y/N</t>
  </si>
  <si>
    <t>Date of Joining</t>
  </si>
  <si>
    <t>Date of Exit</t>
  </si>
  <si>
    <t>DD/MM/YYYY</t>
  </si>
  <si>
    <t>Y</t>
  </si>
  <si>
    <t>EPS</t>
  </si>
  <si>
    <t>EPF</t>
  </si>
  <si>
    <t>Arrears</t>
  </si>
  <si>
    <t>Penalty</t>
  </si>
  <si>
    <t xml:space="preserve"> Welfare Fund</t>
  </si>
  <si>
    <t>Labour Welfare Fund</t>
  </si>
  <si>
    <t>EDLI</t>
  </si>
  <si>
    <t xml:space="preserve">Variables </t>
  </si>
  <si>
    <t xml:space="preserve"> Applicable Y/N</t>
  </si>
  <si>
    <t>Employer Contribution</t>
  </si>
  <si>
    <t xml:space="preserve">Gross Payable Salary </t>
  </si>
  <si>
    <t>Salary Package</t>
  </si>
  <si>
    <t>PF Admin</t>
  </si>
  <si>
    <t>Total Payable - Total Deductions</t>
  </si>
  <si>
    <t>Special Allowance</t>
  </si>
  <si>
    <t>Spouse/ Father's Name</t>
  </si>
  <si>
    <t>Basic*</t>
  </si>
  <si>
    <t>ESI*</t>
  </si>
  <si>
    <t>EPF*</t>
  </si>
  <si>
    <t>Total EPF* Contribution</t>
  </si>
  <si>
    <t>Gross Total Payable</t>
  </si>
  <si>
    <t>Grand Total</t>
  </si>
  <si>
    <t>Reimbursements*</t>
  </si>
  <si>
    <t>Footnotes</t>
  </si>
  <si>
    <t>*Where a threshold of 15k is taken for calculating EPF, if employee's basic+DA is above 15k, else actual is taken.</t>
  </si>
  <si>
    <t>*Rates in pink colored cells are flexible &amp; need changes as per govt rules/company preference from time to time.</t>
  </si>
  <si>
    <t>*ESI is applicable only for workers with less than 21000 monthly income; ESI rates changed from 1.75% to 0.75% in 2019.</t>
  </si>
  <si>
    <t>*Reimbursements are non-taxable &amp; need to be claimed by submitting proof of claims by the employees.</t>
  </si>
  <si>
    <t>*Basic % typically vary between 40-60% of total salary.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</si>
</sst>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" fontId="0" fillId="0" borderId="1" xfId="0" applyNumberFormat="1" applyBorder="1"/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1" fontId="0" fillId="0" borderId="2" xfId="0" applyNumberFormat="1" applyBorder="1"/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164" fontId="2" fillId="2" borderId="1" xfId="1" applyNumberFormat="1" applyFont="1" applyFill="1" applyBorder="1"/>
    <xf numFmtId="0" fontId="0" fillId="2" borderId="5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164" fontId="2" fillId="2" borderId="10" xfId="1" applyNumberFormat="1" applyFont="1" applyFill="1" applyBorder="1"/>
    <xf numFmtId="0" fontId="2" fillId="2" borderId="1" xfId="0" applyFont="1" applyFill="1" applyBorder="1"/>
    <xf numFmtId="0" fontId="0" fillId="0" borderId="3" xfId="0" applyBorder="1"/>
    <xf numFmtId="1" fontId="0" fillId="0" borderId="3" xfId="0" applyNumberFormat="1" applyBorder="1"/>
    <xf numFmtId="164" fontId="2" fillId="2" borderId="3" xfId="1" applyNumberFormat="1" applyFont="1" applyFill="1" applyBorder="1"/>
    <xf numFmtId="0" fontId="2" fillId="2" borderId="5" xfId="0" applyFont="1" applyFill="1" applyBorder="1" applyAlignment="1">
      <alignment horizontal="center" vertical="top"/>
    </xf>
    <xf numFmtId="0" fontId="0" fillId="3" borderId="2" xfId="0" applyFill="1" applyBorder="1"/>
    <xf numFmtId="1" fontId="0" fillId="3" borderId="2" xfId="0" applyNumberFormat="1" applyFill="1" applyBorder="1"/>
    <xf numFmtId="9" fontId="0" fillId="4" borderId="3" xfId="0" applyNumberForma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1" fontId="0" fillId="3" borderId="1" xfId="0" applyNumberFormat="1" applyFill="1" applyBorder="1"/>
    <xf numFmtId="10" fontId="0" fillId="4" borderId="3" xfId="0" applyNumberFormat="1" applyFill="1" applyBorder="1" applyAlignment="1">
      <alignment horizontal="center" vertical="center"/>
    </xf>
    <xf numFmtId="1" fontId="0" fillId="3" borderId="3" xfId="0" applyNumberFormat="1" applyFill="1" applyBorder="1"/>
    <xf numFmtId="17" fontId="2" fillId="3" borderId="0" xfId="0" applyNumberFormat="1" applyFont="1" applyFill="1"/>
    <xf numFmtId="1" fontId="0" fillId="0" borderId="0" xfId="0" applyNumberFormat="1"/>
    <xf numFmtId="0" fontId="2" fillId="0" borderId="0" xfId="0" applyFont="1" applyAlignment="1">
      <alignment horizontal="center"/>
    </xf>
    <xf numFmtId="164" fontId="0" fillId="0" borderId="0" xfId="0" applyNumberFormat="1"/>
    <xf numFmtId="0" fontId="0" fillId="0" borderId="12" xfId="0" applyBorder="1"/>
    <xf numFmtId="0" fontId="2" fillId="0" borderId="12" xfId="0" applyFont="1" applyBorder="1"/>
    <xf numFmtId="0" fontId="2" fillId="0" borderId="11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20068-7846-4F78-85F7-D5A992BFDC8D}">
  <dimension ref="A1:AT40"/>
  <sheetViews>
    <sheetView tabSelected="1" topLeftCell="A20" workbookViewId="0">
      <selection activeCell="A35" sqref="A35:M35"/>
    </sheetView>
  </sheetViews>
  <sheetFormatPr defaultRowHeight="14.5" x14ac:dyDescent="0.35"/>
  <cols>
    <col min="1" max="1" width="5.1796875" style="1" bestFit="1" customWidth="1"/>
    <col min="2" max="2" width="9" bestFit="1" customWidth="1"/>
    <col min="3" max="3" width="15.1796875" bestFit="1" customWidth="1"/>
    <col min="4" max="4" width="12.81640625" customWidth="1"/>
    <col min="5" max="5" width="5.90625" bestFit="1" customWidth="1"/>
    <col min="6" max="7" width="12.453125" bestFit="1" customWidth="1"/>
    <col min="8" max="10" width="4.08984375" style="1" customWidth="1"/>
    <col min="11" max="11" width="9.81640625" bestFit="1" customWidth="1"/>
    <col min="14" max="14" width="9.1796875" customWidth="1"/>
    <col min="15" max="15" width="10.54296875" bestFit="1" customWidth="1"/>
    <col min="16" max="16" width="7.08984375" style="1" bestFit="1" customWidth="1"/>
    <col min="17" max="17" width="6.36328125" style="1" customWidth="1"/>
    <col min="18" max="18" width="6.90625" style="1" bestFit="1" customWidth="1"/>
    <col min="19" max="19" width="7.81640625" style="1" bestFit="1" customWidth="1"/>
    <col min="20" max="20" width="4.81640625" bestFit="1" customWidth="1"/>
    <col min="21" max="21" width="9.81640625" bestFit="1" customWidth="1"/>
    <col min="22" max="23" width="8.81640625" bestFit="1" customWidth="1"/>
    <col min="24" max="24" width="9.54296875" customWidth="1"/>
    <col min="25" max="25" width="8.81640625" bestFit="1" customWidth="1"/>
    <col min="26" max="26" width="9.08984375" customWidth="1"/>
    <col min="27" max="27" width="7" bestFit="1" customWidth="1"/>
    <col min="28" max="28" width="9.81640625" bestFit="1" customWidth="1"/>
    <col min="29" max="29" width="6.1796875" bestFit="1" customWidth="1"/>
    <col min="30" max="30" width="8.81640625" bestFit="1" customWidth="1"/>
    <col min="31" max="32" width="7.90625" customWidth="1"/>
    <col min="33" max="33" width="8.08984375" customWidth="1"/>
    <col min="34" max="34" width="11.08984375" customWidth="1"/>
    <col min="35" max="35" width="6.90625" customWidth="1"/>
    <col min="36" max="36" width="9.453125" customWidth="1"/>
    <col min="37" max="37" width="15.08984375" customWidth="1"/>
    <col min="38" max="38" width="10.1796875" bestFit="1" customWidth="1"/>
    <col min="39" max="39" width="12.08984375" bestFit="1" customWidth="1"/>
    <col min="40" max="40" width="6.1796875" bestFit="1" customWidth="1"/>
    <col min="41" max="42" width="7.1796875" bestFit="1" customWidth="1"/>
    <col min="43" max="44" width="6.1796875" bestFit="1" customWidth="1"/>
    <col min="45" max="45" width="11.453125" customWidth="1"/>
  </cols>
  <sheetData>
    <row r="1" spans="1:46" x14ac:dyDescent="0.35">
      <c r="A1" s="53"/>
      <c r="B1" s="53"/>
      <c r="C1" s="53"/>
      <c r="D1" s="53"/>
      <c r="E1" s="53"/>
      <c r="F1" s="53"/>
      <c r="G1" s="53"/>
      <c r="H1" s="53"/>
      <c r="I1" s="53"/>
      <c r="J1" s="53"/>
      <c r="K1" s="54" t="s">
        <v>6</v>
      </c>
      <c r="L1" s="54"/>
      <c r="M1" s="54"/>
      <c r="N1" s="54"/>
      <c r="O1" s="54"/>
      <c r="P1" s="54"/>
      <c r="Q1" s="54"/>
      <c r="R1" s="54"/>
      <c r="S1" s="54"/>
      <c r="T1" s="54"/>
    </row>
    <row r="2" spans="1:46" x14ac:dyDescent="0.35">
      <c r="A2" s="53"/>
      <c r="B2" s="53"/>
      <c r="C2" s="53"/>
      <c r="D2" s="53"/>
      <c r="E2" s="53"/>
      <c r="F2" s="53"/>
      <c r="G2" s="53"/>
      <c r="H2" s="53"/>
      <c r="I2" s="53"/>
      <c r="J2" s="53"/>
      <c r="K2" s="54" t="s">
        <v>7</v>
      </c>
      <c r="L2" s="54"/>
      <c r="M2" s="54"/>
      <c r="N2" s="54"/>
      <c r="O2" s="54"/>
      <c r="P2" s="54"/>
      <c r="Q2" s="54"/>
      <c r="R2" s="54"/>
      <c r="S2" s="54"/>
      <c r="T2" s="54"/>
      <c r="AD2">
        <v>15000</v>
      </c>
      <c r="AM2" s="40"/>
      <c r="AN2" s="40"/>
      <c r="AO2" s="40"/>
      <c r="AP2" s="40"/>
      <c r="AQ2" s="40"/>
      <c r="AR2" s="40"/>
      <c r="AS2" s="40"/>
    </row>
    <row r="3" spans="1:46" ht="14.5" customHeight="1" x14ac:dyDescent="0.35">
      <c r="B3" s="34">
        <v>44562</v>
      </c>
      <c r="H3" s="41" t="s">
        <v>36</v>
      </c>
      <c r="I3" s="42"/>
      <c r="J3" s="43"/>
      <c r="K3" s="44" t="s">
        <v>40</v>
      </c>
      <c r="L3" s="44"/>
      <c r="M3" s="44"/>
      <c r="N3" s="44"/>
      <c r="O3" s="44"/>
      <c r="P3" s="44" t="s">
        <v>5</v>
      </c>
      <c r="Q3" s="44"/>
      <c r="R3" s="44"/>
      <c r="S3" s="44"/>
      <c r="T3" s="44"/>
      <c r="U3" s="45" t="s">
        <v>39</v>
      </c>
      <c r="V3" s="46"/>
      <c r="W3" s="46"/>
      <c r="X3" s="46"/>
      <c r="Y3" s="46"/>
      <c r="Z3" s="46"/>
      <c r="AA3" s="46"/>
      <c r="AB3" s="47"/>
      <c r="AC3" s="48" t="s">
        <v>19</v>
      </c>
      <c r="AD3" s="49"/>
      <c r="AE3" s="49"/>
      <c r="AF3" s="49"/>
      <c r="AG3" s="49"/>
      <c r="AH3" s="49"/>
      <c r="AI3" s="49"/>
      <c r="AJ3" s="50"/>
      <c r="AK3" s="11" t="s">
        <v>22</v>
      </c>
      <c r="AM3" s="48" t="s">
        <v>38</v>
      </c>
      <c r="AN3" s="49"/>
      <c r="AO3" s="49"/>
      <c r="AP3" s="49"/>
      <c r="AQ3" s="49"/>
      <c r="AR3" s="49"/>
      <c r="AS3" s="50"/>
    </row>
    <row r="4" spans="1:46" s="14" customFormat="1" ht="43.5" x14ac:dyDescent="0.35">
      <c r="A4" s="55" t="s">
        <v>0</v>
      </c>
      <c r="B4" s="12" t="s">
        <v>11</v>
      </c>
      <c r="C4" s="55" t="s">
        <v>10</v>
      </c>
      <c r="D4" s="12" t="s">
        <v>44</v>
      </c>
      <c r="E4" s="12" t="s">
        <v>23</v>
      </c>
      <c r="F4" s="12" t="s">
        <v>25</v>
      </c>
      <c r="G4" s="12" t="s">
        <v>26</v>
      </c>
      <c r="H4" s="56" t="s">
        <v>37</v>
      </c>
      <c r="I4" s="57"/>
      <c r="J4" s="58"/>
      <c r="K4" s="9" t="s">
        <v>45</v>
      </c>
      <c r="L4" s="9" t="s">
        <v>2</v>
      </c>
      <c r="M4" s="9" t="s">
        <v>3</v>
      </c>
      <c r="N4" s="10" t="s">
        <v>43</v>
      </c>
      <c r="O4" s="13" t="s">
        <v>4</v>
      </c>
      <c r="P4" s="20" t="s">
        <v>8</v>
      </c>
      <c r="Q4" s="20" t="s">
        <v>12</v>
      </c>
      <c r="R4" s="20" t="s">
        <v>13</v>
      </c>
      <c r="S4" s="20" t="s">
        <v>14</v>
      </c>
      <c r="T4" s="20" t="s">
        <v>9</v>
      </c>
      <c r="U4" s="20" t="s">
        <v>1</v>
      </c>
      <c r="V4" s="20" t="s">
        <v>2</v>
      </c>
      <c r="W4" s="20" t="s">
        <v>3</v>
      </c>
      <c r="X4" s="20" t="s">
        <v>43</v>
      </c>
      <c r="Y4" s="20" t="s">
        <v>15</v>
      </c>
      <c r="Z4" s="20" t="s">
        <v>51</v>
      </c>
      <c r="AA4" s="20" t="s">
        <v>31</v>
      </c>
      <c r="AB4" s="30" t="s">
        <v>49</v>
      </c>
      <c r="AC4" s="19" t="s">
        <v>46</v>
      </c>
      <c r="AD4" s="19" t="s">
        <v>47</v>
      </c>
      <c r="AE4" s="20" t="s">
        <v>18</v>
      </c>
      <c r="AF4" s="20" t="s">
        <v>33</v>
      </c>
      <c r="AG4" s="20" t="s">
        <v>17</v>
      </c>
      <c r="AH4" s="20" t="s">
        <v>20</v>
      </c>
      <c r="AI4" s="20" t="s">
        <v>32</v>
      </c>
      <c r="AJ4" s="20" t="s">
        <v>21</v>
      </c>
      <c r="AK4" s="30" t="s">
        <v>42</v>
      </c>
      <c r="AM4" s="10" t="s">
        <v>34</v>
      </c>
      <c r="AN4" s="10" t="s">
        <v>16</v>
      </c>
      <c r="AO4" s="10" t="s">
        <v>29</v>
      </c>
      <c r="AP4" s="10" t="s">
        <v>30</v>
      </c>
      <c r="AQ4" s="10" t="s">
        <v>35</v>
      </c>
      <c r="AR4" s="10" t="s">
        <v>41</v>
      </c>
      <c r="AS4" s="13" t="s">
        <v>48</v>
      </c>
    </row>
    <row r="5" spans="1:46" s="1" customFormat="1" x14ac:dyDescent="0.35">
      <c r="A5" s="55"/>
      <c r="B5" s="15"/>
      <c r="C5" s="55"/>
      <c r="D5" s="26"/>
      <c r="E5" s="15" t="s">
        <v>24</v>
      </c>
      <c r="F5" s="15" t="s">
        <v>27</v>
      </c>
      <c r="G5" s="15" t="s">
        <v>27</v>
      </c>
      <c r="H5" s="15" t="s">
        <v>16</v>
      </c>
      <c r="I5" s="15" t="s">
        <v>30</v>
      </c>
      <c r="J5" s="15" t="s">
        <v>29</v>
      </c>
      <c r="K5" s="29">
        <v>0.5</v>
      </c>
      <c r="L5" s="29">
        <v>0.1</v>
      </c>
      <c r="M5" s="29">
        <v>0.3</v>
      </c>
      <c r="N5" s="10"/>
      <c r="O5" s="10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32">
        <v>7.4999999999999997E-3</v>
      </c>
      <c r="AD5" s="29">
        <v>0.12</v>
      </c>
      <c r="AE5" s="15"/>
      <c r="AF5" s="15"/>
      <c r="AG5" s="15"/>
      <c r="AH5" s="15"/>
      <c r="AI5" s="15"/>
      <c r="AJ5" s="15"/>
      <c r="AK5" s="15"/>
      <c r="AM5" s="9"/>
      <c r="AN5" s="32">
        <v>3.2500000000000001E-2</v>
      </c>
      <c r="AO5" s="32">
        <v>8.3299999999999999E-2</v>
      </c>
      <c r="AP5" s="32">
        <v>3.6700000000000003E-2</v>
      </c>
      <c r="AQ5" s="32">
        <v>5.0000000000000001E-3</v>
      </c>
      <c r="AR5" s="32">
        <v>5.0000000000000001E-3</v>
      </c>
      <c r="AS5" s="9"/>
    </row>
    <row r="6" spans="1:46" x14ac:dyDescent="0.35">
      <c r="A6" s="6">
        <v>1</v>
      </c>
      <c r="B6" s="7"/>
      <c r="C6" s="7"/>
      <c r="D6" s="7"/>
      <c r="E6" s="6"/>
      <c r="F6" s="7"/>
      <c r="G6" s="7"/>
      <c r="H6" s="6" t="s">
        <v>28</v>
      </c>
      <c r="I6" s="6" t="s">
        <v>28</v>
      </c>
      <c r="J6" s="6" t="s">
        <v>28</v>
      </c>
      <c r="K6" s="8">
        <f>O6*$K$5</f>
        <v>9500</v>
      </c>
      <c r="L6" s="8">
        <f>K6*$L$5</f>
        <v>950</v>
      </c>
      <c r="M6" s="8">
        <f t="shared" ref="M6:M30" si="0">(K6+L6)*$M$5</f>
        <v>3135</v>
      </c>
      <c r="N6" s="8">
        <f>O6-SUM(K6:M6)</f>
        <v>5415</v>
      </c>
      <c r="O6" s="27">
        <v>19000</v>
      </c>
      <c r="P6" s="6">
        <v>24</v>
      </c>
      <c r="Q6" s="6">
        <v>0</v>
      </c>
      <c r="R6" s="6">
        <v>5</v>
      </c>
      <c r="S6" s="6">
        <v>2</v>
      </c>
      <c r="T6" s="7">
        <f>SUM(P6:S6)</f>
        <v>31</v>
      </c>
      <c r="U6" s="8">
        <f t="shared" ref="U6:U30" si="1">K6*T6/31</f>
        <v>9500</v>
      </c>
      <c r="V6" s="8">
        <f t="shared" ref="V6:V30" si="2">L6*T6/31</f>
        <v>950</v>
      </c>
      <c r="W6" s="8">
        <f t="shared" ref="W6:W30" si="3">M6*T6/31</f>
        <v>3135</v>
      </c>
      <c r="X6" s="8">
        <f>N6*T6/31</f>
        <v>5415</v>
      </c>
      <c r="Y6" s="7">
        <v>0</v>
      </c>
      <c r="Z6" s="7"/>
      <c r="AA6" s="7"/>
      <c r="AB6" s="28">
        <f t="shared" ref="AB6:AB30" si="4">SUM(U6:AA6)</f>
        <v>19000</v>
      </c>
      <c r="AC6" s="8">
        <f t="shared" ref="AC6" si="5">AB6*AC$5</f>
        <v>142.5</v>
      </c>
      <c r="AD6" s="8">
        <f>IF((U6+V6)&lt;15000,(U6+V6)*AD$5,AD$2*AD$5)</f>
        <v>1254</v>
      </c>
      <c r="AE6" s="7"/>
      <c r="AF6" s="7"/>
      <c r="AG6" s="7"/>
      <c r="AH6" s="7"/>
      <c r="AI6" s="7"/>
      <c r="AJ6" s="8">
        <f>SUM(AC6:AI6)</f>
        <v>1396.5</v>
      </c>
      <c r="AK6" s="28">
        <f>AB6-AJ6</f>
        <v>17603.5</v>
      </c>
      <c r="AM6" s="23"/>
      <c r="AN6" s="24">
        <f t="shared" ref="AN6:AN30" si="6">IF(AB6&lt;21000,AB6*$AN$5,0)</f>
        <v>617.5</v>
      </c>
      <c r="AO6" s="24">
        <f>IF(SUM(U6:V6)&lt;=15000,SUM(U6:V6)*$AO$5,(AD6-AP6))</f>
        <v>870.48500000000001</v>
      </c>
      <c r="AP6" s="24">
        <f>IF(SUM(U6:V6)&lt;=15000,SUM(U6:V6)*$AP$5,AP$5*AD$2)</f>
        <v>383.51500000000004</v>
      </c>
      <c r="AQ6" s="23">
        <f t="shared" ref="AQ6:AQ30" si="7">SUM(U6:V6)*$AQ$5</f>
        <v>52.25</v>
      </c>
      <c r="AR6" s="23">
        <f t="shared" ref="AR6:AR30" si="8">SUM(U6:V6)*$AR$5</f>
        <v>52.25</v>
      </c>
      <c r="AS6" s="33">
        <f>SUM(AO6:AR6)</f>
        <v>1358.5</v>
      </c>
      <c r="AT6" s="35"/>
    </row>
    <row r="7" spans="1:46" x14ac:dyDescent="0.35">
      <c r="A7" s="2">
        <v>2</v>
      </c>
      <c r="B7" s="3"/>
      <c r="C7" s="3"/>
      <c r="D7" s="7"/>
      <c r="E7" s="6"/>
      <c r="F7" s="3"/>
      <c r="G7" s="7"/>
      <c r="H7" s="2"/>
      <c r="I7" s="6" t="s">
        <v>28</v>
      </c>
      <c r="J7" s="6" t="s">
        <v>28</v>
      </c>
      <c r="K7" s="8">
        <f t="shared" ref="K7:K30" si="9">O7*$K$5</f>
        <v>17875</v>
      </c>
      <c r="L7" s="8">
        <f t="shared" ref="L7:L30" si="10">K7*$L$5</f>
        <v>1787.5</v>
      </c>
      <c r="M7" s="8">
        <f t="shared" si="0"/>
        <v>5898.75</v>
      </c>
      <c r="N7" s="8">
        <f t="shared" ref="N7:N30" si="11">O7-SUM(K7:M7)</f>
        <v>10188.75</v>
      </c>
      <c r="O7" s="28">
        <v>35750</v>
      </c>
      <c r="P7" s="2">
        <v>17</v>
      </c>
      <c r="Q7" s="2">
        <v>2</v>
      </c>
      <c r="R7" s="2">
        <v>5</v>
      </c>
      <c r="S7" s="2">
        <v>2</v>
      </c>
      <c r="T7" s="3">
        <f t="shared" ref="T7:T30" si="12">SUM(P7:S7)</f>
        <v>26</v>
      </c>
      <c r="U7" s="4">
        <f t="shared" si="1"/>
        <v>14991.935483870968</v>
      </c>
      <c r="V7" s="4">
        <f t="shared" si="2"/>
        <v>1499.1935483870968</v>
      </c>
      <c r="W7" s="4">
        <f t="shared" si="3"/>
        <v>4947.3387096774195</v>
      </c>
      <c r="X7" s="8">
        <f t="shared" ref="X7:X30" si="13">N7*T7/31</f>
        <v>8545.4032258064508</v>
      </c>
      <c r="Y7" s="3">
        <v>0</v>
      </c>
      <c r="Z7" s="3"/>
      <c r="AA7" s="3"/>
      <c r="AB7" s="28">
        <f t="shared" si="4"/>
        <v>29983.870967741936</v>
      </c>
      <c r="AC7" s="4"/>
      <c r="AD7" s="8">
        <f t="shared" ref="AD7:AD30" si="14">IF((U7+V7)&lt;15000,(U7+V7)*AD$5,AD$2*AD$5)</f>
        <v>1800</v>
      </c>
      <c r="AE7" s="3"/>
      <c r="AF7" s="3"/>
      <c r="AG7" s="3"/>
      <c r="AH7" s="3"/>
      <c r="AI7" s="3"/>
      <c r="AJ7" s="8">
        <f t="shared" ref="AJ7:AJ30" si="15">SUM(AC7:AI7)</f>
        <v>1800</v>
      </c>
      <c r="AK7" s="31">
        <f t="shared" ref="AK7:AK30" si="16">AB7-AJ7</f>
        <v>28183.870967741936</v>
      </c>
      <c r="AM7" s="23"/>
      <c r="AN7" s="24">
        <f t="shared" si="6"/>
        <v>0</v>
      </c>
      <c r="AO7" s="24">
        <f t="shared" ref="AO7:AO30" si="17">IF(SUM(U7:V7)&lt;=15000,SUM(U7:V7)*$AO$5,(AD7-AP7))</f>
        <v>1249.5</v>
      </c>
      <c r="AP7" s="24">
        <f t="shared" ref="AP7:AP30" si="18">IF(SUM(U7:V7)&lt;=15000,SUM(U7:V7)*$AP$5,AP$5*AD$2)</f>
        <v>550.5</v>
      </c>
      <c r="AQ7" s="24">
        <f t="shared" si="7"/>
        <v>82.45564516129032</v>
      </c>
      <c r="AR7" s="24">
        <f t="shared" si="8"/>
        <v>82.45564516129032</v>
      </c>
      <c r="AS7" s="33">
        <f t="shared" ref="AS7:AS30" si="19">SUM(AO7:AR7)</f>
        <v>1964.9112903225805</v>
      </c>
      <c r="AT7" s="35"/>
    </row>
    <row r="8" spans="1:46" x14ac:dyDescent="0.35">
      <c r="A8" s="2">
        <v>3</v>
      </c>
      <c r="B8" s="3"/>
      <c r="C8" s="3"/>
      <c r="D8" s="7"/>
      <c r="E8" s="6"/>
      <c r="F8" s="3"/>
      <c r="G8" s="4"/>
      <c r="H8" s="2"/>
      <c r="I8" s="6" t="s">
        <v>28</v>
      </c>
      <c r="J8" s="6" t="s">
        <v>28</v>
      </c>
      <c r="K8" s="8">
        <f t="shared" si="9"/>
        <v>20020</v>
      </c>
      <c r="L8" s="8">
        <f t="shared" si="10"/>
        <v>2002</v>
      </c>
      <c r="M8" s="8">
        <f t="shared" si="0"/>
        <v>6606.5999999999995</v>
      </c>
      <c r="N8" s="8">
        <f t="shared" si="11"/>
        <v>11411.400000000001</v>
      </c>
      <c r="O8" s="28">
        <v>40040</v>
      </c>
      <c r="P8" s="2">
        <v>22</v>
      </c>
      <c r="Q8" s="2">
        <v>2</v>
      </c>
      <c r="R8" s="2">
        <v>5</v>
      </c>
      <c r="S8" s="2">
        <v>2</v>
      </c>
      <c r="T8" s="3">
        <f t="shared" si="12"/>
        <v>31</v>
      </c>
      <c r="U8" s="4">
        <f t="shared" si="1"/>
        <v>20020</v>
      </c>
      <c r="V8" s="4">
        <f t="shared" si="2"/>
        <v>2002</v>
      </c>
      <c r="W8" s="4">
        <f t="shared" si="3"/>
        <v>6606.5999999999995</v>
      </c>
      <c r="X8" s="8">
        <f t="shared" si="13"/>
        <v>11411.400000000001</v>
      </c>
      <c r="Y8" s="3">
        <v>1600</v>
      </c>
      <c r="Z8" s="3"/>
      <c r="AA8" s="3"/>
      <c r="AB8" s="28">
        <f t="shared" si="4"/>
        <v>41640</v>
      </c>
      <c r="AC8" s="4"/>
      <c r="AD8" s="8">
        <f t="shared" si="14"/>
        <v>1800</v>
      </c>
      <c r="AE8" s="3"/>
      <c r="AF8" s="3"/>
      <c r="AG8" s="3"/>
      <c r="AH8" s="3">
        <v>300</v>
      </c>
      <c r="AI8" s="3"/>
      <c r="AJ8" s="8">
        <f t="shared" si="15"/>
        <v>2100</v>
      </c>
      <c r="AK8" s="31">
        <f t="shared" si="16"/>
        <v>39540</v>
      </c>
      <c r="AM8" s="23"/>
      <c r="AN8" s="24">
        <f t="shared" si="6"/>
        <v>0</v>
      </c>
      <c r="AO8" s="24">
        <f t="shared" si="17"/>
        <v>1249.5</v>
      </c>
      <c r="AP8" s="24">
        <f t="shared" si="18"/>
        <v>550.5</v>
      </c>
      <c r="AQ8" s="24">
        <f t="shared" si="7"/>
        <v>110.11</v>
      </c>
      <c r="AR8" s="24">
        <f t="shared" si="8"/>
        <v>110.11</v>
      </c>
      <c r="AS8" s="33">
        <f t="shared" si="19"/>
        <v>2020.2199999999998</v>
      </c>
      <c r="AT8" s="35"/>
    </row>
    <row r="9" spans="1:46" x14ac:dyDescent="0.35">
      <c r="A9" s="2">
        <v>4</v>
      </c>
      <c r="B9" s="3"/>
      <c r="C9" s="3"/>
      <c r="D9" s="7"/>
      <c r="E9" s="6"/>
      <c r="F9" s="3"/>
      <c r="G9" s="4"/>
      <c r="H9" s="2"/>
      <c r="I9" s="6" t="s">
        <v>28</v>
      </c>
      <c r="J9" s="6" t="s">
        <v>28</v>
      </c>
      <c r="K9" s="8">
        <f t="shared" si="9"/>
        <v>9652.5</v>
      </c>
      <c r="L9" s="8">
        <f t="shared" si="10"/>
        <v>965.25</v>
      </c>
      <c r="M9" s="8">
        <f t="shared" si="0"/>
        <v>3185.3249999999998</v>
      </c>
      <c r="N9" s="8">
        <f t="shared" si="11"/>
        <v>5501.9249999999993</v>
      </c>
      <c r="O9" s="28">
        <v>19305</v>
      </c>
      <c r="P9" s="2">
        <v>22.5</v>
      </c>
      <c r="Q9" s="2">
        <v>1.5</v>
      </c>
      <c r="R9" s="2">
        <v>5</v>
      </c>
      <c r="S9" s="2">
        <v>2</v>
      </c>
      <c r="T9" s="3">
        <f t="shared" si="12"/>
        <v>31</v>
      </c>
      <c r="U9" s="4">
        <f t="shared" si="1"/>
        <v>9652.5</v>
      </c>
      <c r="V9" s="4">
        <f t="shared" si="2"/>
        <v>965.25</v>
      </c>
      <c r="W9" s="4">
        <f t="shared" si="3"/>
        <v>3185.3249999999998</v>
      </c>
      <c r="X9" s="8">
        <f t="shared" si="13"/>
        <v>5501.9249999999993</v>
      </c>
      <c r="Y9" s="3">
        <v>1800</v>
      </c>
      <c r="Z9" s="3"/>
      <c r="AA9" s="3"/>
      <c r="AB9" s="28">
        <f t="shared" si="4"/>
        <v>21105</v>
      </c>
      <c r="AC9" s="4"/>
      <c r="AD9" s="8">
        <f t="shared" si="14"/>
        <v>1274.1299999999999</v>
      </c>
      <c r="AE9" s="3"/>
      <c r="AF9" s="3"/>
      <c r="AG9" s="3"/>
      <c r="AH9" s="3"/>
      <c r="AI9" s="3"/>
      <c r="AJ9" s="8">
        <f t="shared" si="15"/>
        <v>1274.1299999999999</v>
      </c>
      <c r="AK9" s="31">
        <f t="shared" si="16"/>
        <v>19830.87</v>
      </c>
      <c r="AM9" s="23"/>
      <c r="AN9" s="24">
        <f t="shared" si="6"/>
        <v>0</v>
      </c>
      <c r="AO9" s="24">
        <f t="shared" si="17"/>
        <v>884.458575</v>
      </c>
      <c r="AP9" s="24">
        <f t="shared" si="18"/>
        <v>389.67142500000006</v>
      </c>
      <c r="AQ9" s="24">
        <f t="shared" si="7"/>
        <v>53.088750000000005</v>
      </c>
      <c r="AR9" s="24">
        <f t="shared" si="8"/>
        <v>53.088750000000005</v>
      </c>
      <c r="AS9" s="33">
        <f t="shared" si="19"/>
        <v>1380.3074999999999</v>
      </c>
      <c r="AT9" s="35"/>
    </row>
    <row r="10" spans="1:46" x14ac:dyDescent="0.35">
      <c r="A10" s="2">
        <v>5</v>
      </c>
      <c r="B10" s="3"/>
      <c r="C10" s="3"/>
      <c r="D10" s="7"/>
      <c r="E10" s="6"/>
      <c r="F10" s="3"/>
      <c r="G10" s="4"/>
      <c r="H10" s="2" t="s">
        <v>28</v>
      </c>
      <c r="I10" s="6" t="s">
        <v>28</v>
      </c>
      <c r="J10" s="6" t="s">
        <v>28</v>
      </c>
      <c r="K10" s="8">
        <f t="shared" si="9"/>
        <v>6077.5</v>
      </c>
      <c r="L10" s="8">
        <f t="shared" si="10"/>
        <v>607.75</v>
      </c>
      <c r="M10" s="8">
        <f t="shared" si="0"/>
        <v>2005.5749999999998</v>
      </c>
      <c r="N10" s="8">
        <f t="shared" si="11"/>
        <v>3464.1749999999993</v>
      </c>
      <c r="O10" s="28">
        <v>12155</v>
      </c>
      <c r="P10" s="2">
        <v>18</v>
      </c>
      <c r="Q10" s="2">
        <v>2</v>
      </c>
      <c r="R10" s="2">
        <v>5</v>
      </c>
      <c r="S10" s="2">
        <v>2</v>
      </c>
      <c r="T10" s="3">
        <f t="shared" si="12"/>
        <v>27</v>
      </c>
      <c r="U10" s="4">
        <f t="shared" si="1"/>
        <v>5293.3064516129034</v>
      </c>
      <c r="V10" s="4">
        <f t="shared" si="2"/>
        <v>529.33064516129036</v>
      </c>
      <c r="W10" s="4">
        <f t="shared" si="3"/>
        <v>1746.7911290322579</v>
      </c>
      <c r="X10" s="8">
        <f t="shared" si="13"/>
        <v>3017.1846774193541</v>
      </c>
      <c r="Y10" s="3">
        <v>1800</v>
      </c>
      <c r="Z10" s="3"/>
      <c r="AA10" s="3"/>
      <c r="AB10" s="28">
        <f t="shared" si="4"/>
        <v>12386.612903225807</v>
      </c>
      <c r="AC10" s="4">
        <f t="shared" ref="AC10:AC20" si="20">AB10*AC$5</f>
        <v>92.899596774193554</v>
      </c>
      <c r="AD10" s="8">
        <f t="shared" si="14"/>
        <v>698.71645161290326</v>
      </c>
      <c r="AE10" s="3">
        <v>4000</v>
      </c>
      <c r="AF10" s="3"/>
      <c r="AG10" s="3"/>
      <c r="AH10" s="3"/>
      <c r="AI10" s="3"/>
      <c r="AJ10" s="8">
        <f t="shared" si="15"/>
        <v>4791.6160483870972</v>
      </c>
      <c r="AK10" s="31">
        <f t="shared" si="16"/>
        <v>7594.9968548387096</v>
      </c>
      <c r="AM10" s="23"/>
      <c r="AN10" s="24">
        <f t="shared" si="6"/>
        <v>402.56491935483871</v>
      </c>
      <c r="AO10" s="24">
        <f t="shared" si="17"/>
        <v>485.02567016129035</v>
      </c>
      <c r="AP10" s="24">
        <f t="shared" si="18"/>
        <v>213.69078145161293</v>
      </c>
      <c r="AQ10" s="24">
        <f t="shared" si="7"/>
        <v>29.113185483870971</v>
      </c>
      <c r="AR10" s="24">
        <f t="shared" si="8"/>
        <v>29.113185483870971</v>
      </c>
      <c r="AS10" s="33">
        <f t="shared" si="19"/>
        <v>756.94282258064527</v>
      </c>
      <c r="AT10" s="35"/>
    </row>
    <row r="11" spans="1:46" x14ac:dyDescent="0.35">
      <c r="A11" s="2">
        <v>6</v>
      </c>
      <c r="B11" s="3"/>
      <c r="C11" s="3"/>
      <c r="D11" s="7"/>
      <c r="E11" s="6"/>
      <c r="F11" s="3"/>
      <c r="G11" s="3"/>
      <c r="H11" s="2" t="s">
        <v>28</v>
      </c>
      <c r="I11" s="6" t="s">
        <v>28</v>
      </c>
      <c r="J11" s="6" t="s">
        <v>28</v>
      </c>
      <c r="K11" s="8">
        <f t="shared" si="9"/>
        <v>8580</v>
      </c>
      <c r="L11" s="8">
        <f t="shared" si="10"/>
        <v>858</v>
      </c>
      <c r="M11" s="8">
        <f t="shared" si="0"/>
        <v>2831.4</v>
      </c>
      <c r="N11" s="8">
        <f t="shared" si="11"/>
        <v>4890.6000000000004</v>
      </c>
      <c r="O11" s="28">
        <v>17160</v>
      </c>
      <c r="P11" s="2">
        <v>24</v>
      </c>
      <c r="Q11" s="2">
        <v>0</v>
      </c>
      <c r="R11" s="2">
        <v>5</v>
      </c>
      <c r="S11" s="2">
        <v>2</v>
      </c>
      <c r="T11" s="3">
        <f t="shared" si="12"/>
        <v>31</v>
      </c>
      <c r="U11" s="4">
        <f t="shared" si="1"/>
        <v>8580</v>
      </c>
      <c r="V11" s="4">
        <f t="shared" si="2"/>
        <v>858</v>
      </c>
      <c r="W11" s="4">
        <f t="shared" si="3"/>
        <v>2831.4</v>
      </c>
      <c r="X11" s="8">
        <f t="shared" si="13"/>
        <v>4890.6000000000004</v>
      </c>
      <c r="Y11" s="3">
        <v>0</v>
      </c>
      <c r="Z11" s="3"/>
      <c r="AA11" s="3"/>
      <c r="AB11" s="28">
        <f t="shared" si="4"/>
        <v>17160</v>
      </c>
      <c r="AC11" s="4">
        <f t="shared" si="20"/>
        <v>128.69999999999999</v>
      </c>
      <c r="AD11" s="8">
        <f t="shared" si="14"/>
        <v>1132.56</v>
      </c>
      <c r="AE11" s="3"/>
      <c r="AF11" s="3"/>
      <c r="AG11" s="3"/>
      <c r="AH11" s="3"/>
      <c r="AI11" s="3"/>
      <c r="AJ11" s="8">
        <f t="shared" si="15"/>
        <v>1261.26</v>
      </c>
      <c r="AK11" s="31">
        <f t="shared" si="16"/>
        <v>15898.74</v>
      </c>
      <c r="AM11" s="23"/>
      <c r="AN11" s="24">
        <f t="shared" si="6"/>
        <v>557.70000000000005</v>
      </c>
      <c r="AO11" s="24">
        <f t="shared" si="17"/>
        <v>786.18539999999996</v>
      </c>
      <c r="AP11" s="24">
        <f t="shared" si="18"/>
        <v>346.37460000000004</v>
      </c>
      <c r="AQ11" s="24">
        <f t="shared" si="7"/>
        <v>47.19</v>
      </c>
      <c r="AR11" s="24">
        <f t="shared" si="8"/>
        <v>47.19</v>
      </c>
      <c r="AS11" s="33">
        <f t="shared" si="19"/>
        <v>1226.94</v>
      </c>
      <c r="AT11" s="35"/>
    </row>
    <row r="12" spans="1:46" x14ac:dyDescent="0.35">
      <c r="A12" s="2">
        <v>7</v>
      </c>
      <c r="B12" s="3"/>
      <c r="C12" s="3"/>
      <c r="D12" s="7"/>
      <c r="E12" s="6"/>
      <c r="F12" s="3"/>
      <c r="G12" s="3"/>
      <c r="H12" s="2" t="s">
        <v>28</v>
      </c>
      <c r="I12" s="6" t="s">
        <v>28</v>
      </c>
      <c r="J12" s="6" t="s">
        <v>28</v>
      </c>
      <c r="K12" s="8">
        <f t="shared" si="9"/>
        <v>7150.5</v>
      </c>
      <c r="L12" s="8">
        <f t="shared" si="10"/>
        <v>715.05000000000007</v>
      </c>
      <c r="M12" s="8">
        <f t="shared" si="0"/>
        <v>2359.665</v>
      </c>
      <c r="N12" s="8">
        <f t="shared" si="11"/>
        <v>4075.7849999999999</v>
      </c>
      <c r="O12" s="28">
        <v>14301</v>
      </c>
      <c r="P12" s="2">
        <v>23</v>
      </c>
      <c r="Q12" s="2">
        <v>1</v>
      </c>
      <c r="R12" s="2">
        <v>5</v>
      </c>
      <c r="S12" s="2">
        <v>2</v>
      </c>
      <c r="T12" s="3">
        <f t="shared" si="12"/>
        <v>31</v>
      </c>
      <c r="U12" s="4">
        <f t="shared" si="1"/>
        <v>7150.5</v>
      </c>
      <c r="V12" s="4">
        <f t="shared" si="2"/>
        <v>715.05000000000007</v>
      </c>
      <c r="W12" s="4">
        <f t="shared" si="3"/>
        <v>2359.665</v>
      </c>
      <c r="X12" s="8">
        <f t="shared" si="13"/>
        <v>4075.7849999999999</v>
      </c>
      <c r="Y12" s="3">
        <v>975</v>
      </c>
      <c r="Z12" s="3"/>
      <c r="AA12" s="3"/>
      <c r="AB12" s="28">
        <f t="shared" si="4"/>
        <v>15276</v>
      </c>
      <c r="AC12" s="4">
        <f t="shared" si="20"/>
        <v>114.57</v>
      </c>
      <c r="AD12" s="8">
        <f t="shared" si="14"/>
        <v>943.86599999999999</v>
      </c>
      <c r="AE12" s="3"/>
      <c r="AF12" s="3"/>
      <c r="AG12" s="3"/>
      <c r="AH12" s="3"/>
      <c r="AI12" s="3"/>
      <c r="AJ12" s="8">
        <f t="shared" si="15"/>
        <v>1058.4359999999999</v>
      </c>
      <c r="AK12" s="31">
        <f t="shared" si="16"/>
        <v>14217.564</v>
      </c>
      <c r="AM12" s="23"/>
      <c r="AN12" s="24">
        <f t="shared" si="6"/>
        <v>496.47</v>
      </c>
      <c r="AO12" s="24">
        <f t="shared" si="17"/>
        <v>655.20031500000005</v>
      </c>
      <c r="AP12" s="24">
        <f t="shared" si="18"/>
        <v>288.66568500000005</v>
      </c>
      <c r="AQ12" s="24">
        <f t="shared" si="7"/>
        <v>39.327750000000002</v>
      </c>
      <c r="AR12" s="24">
        <f t="shared" si="8"/>
        <v>39.327750000000002</v>
      </c>
      <c r="AS12" s="33">
        <f t="shared" si="19"/>
        <v>1022.5215000000002</v>
      </c>
      <c r="AT12" s="35"/>
    </row>
    <row r="13" spans="1:46" x14ac:dyDescent="0.35">
      <c r="A13" s="2">
        <v>8</v>
      </c>
      <c r="B13" s="3"/>
      <c r="C13" s="3"/>
      <c r="D13" s="7"/>
      <c r="E13" s="6"/>
      <c r="F13" s="3"/>
      <c r="G13" s="3"/>
      <c r="H13" s="2"/>
      <c r="I13" s="6" t="s">
        <v>28</v>
      </c>
      <c r="J13" s="6" t="s">
        <v>28</v>
      </c>
      <c r="K13" s="8">
        <f t="shared" si="9"/>
        <v>11440</v>
      </c>
      <c r="L13" s="8">
        <f t="shared" si="10"/>
        <v>1144</v>
      </c>
      <c r="M13" s="8">
        <f t="shared" si="0"/>
        <v>3775.2</v>
      </c>
      <c r="N13" s="8">
        <f t="shared" si="11"/>
        <v>6520.7999999999993</v>
      </c>
      <c r="O13" s="28">
        <v>22880</v>
      </c>
      <c r="P13" s="2">
        <v>21.5</v>
      </c>
      <c r="Q13" s="2">
        <v>2.5</v>
      </c>
      <c r="R13" s="2">
        <v>5</v>
      </c>
      <c r="S13" s="2">
        <v>2</v>
      </c>
      <c r="T13" s="3">
        <f t="shared" si="12"/>
        <v>31</v>
      </c>
      <c r="U13" s="4">
        <f t="shared" si="1"/>
        <v>11440</v>
      </c>
      <c r="V13" s="4">
        <f t="shared" si="2"/>
        <v>1144</v>
      </c>
      <c r="W13" s="4">
        <f t="shared" si="3"/>
        <v>3775.2</v>
      </c>
      <c r="X13" s="8">
        <f t="shared" si="13"/>
        <v>6520.7999999999993</v>
      </c>
      <c r="Y13" s="3">
        <v>1500</v>
      </c>
      <c r="Z13" s="3"/>
      <c r="AA13" s="3"/>
      <c r="AB13" s="28">
        <f t="shared" si="4"/>
        <v>24380</v>
      </c>
      <c r="AC13" s="4"/>
      <c r="AD13" s="8">
        <f t="shared" si="14"/>
        <v>1510.08</v>
      </c>
      <c r="AE13" s="3"/>
      <c r="AF13" s="3"/>
      <c r="AG13" s="3"/>
      <c r="AH13" s="3"/>
      <c r="AI13" s="3"/>
      <c r="AJ13" s="8">
        <f t="shared" si="15"/>
        <v>1510.08</v>
      </c>
      <c r="AK13" s="31">
        <f t="shared" si="16"/>
        <v>22869.919999999998</v>
      </c>
      <c r="AM13" s="23"/>
      <c r="AN13" s="24">
        <f t="shared" si="6"/>
        <v>0</v>
      </c>
      <c r="AO13" s="24">
        <f t="shared" si="17"/>
        <v>1048.2472</v>
      </c>
      <c r="AP13" s="24">
        <f t="shared" si="18"/>
        <v>461.83280000000002</v>
      </c>
      <c r="AQ13" s="24">
        <f t="shared" si="7"/>
        <v>62.92</v>
      </c>
      <c r="AR13" s="24">
        <f t="shared" si="8"/>
        <v>62.92</v>
      </c>
      <c r="AS13" s="33">
        <f t="shared" si="19"/>
        <v>1635.92</v>
      </c>
      <c r="AT13" s="35"/>
    </row>
    <row r="14" spans="1:46" x14ac:dyDescent="0.35">
      <c r="A14" s="2">
        <v>9</v>
      </c>
      <c r="B14" s="3"/>
      <c r="C14" s="3"/>
      <c r="D14" s="7"/>
      <c r="E14" s="6"/>
      <c r="F14" s="3"/>
      <c r="G14" s="3"/>
      <c r="H14" s="2"/>
      <c r="I14" s="6" t="s">
        <v>28</v>
      </c>
      <c r="J14" s="6" t="s">
        <v>28</v>
      </c>
      <c r="K14" s="8">
        <f t="shared" si="9"/>
        <v>14300</v>
      </c>
      <c r="L14" s="8">
        <f t="shared" si="10"/>
        <v>1430</v>
      </c>
      <c r="M14" s="8">
        <f t="shared" si="0"/>
        <v>4719</v>
      </c>
      <c r="N14" s="8">
        <f t="shared" si="11"/>
        <v>8151</v>
      </c>
      <c r="O14" s="27">
        <v>28600</v>
      </c>
      <c r="P14" s="2">
        <v>22.5</v>
      </c>
      <c r="Q14" s="2">
        <v>1.5</v>
      </c>
      <c r="R14" s="2">
        <v>5</v>
      </c>
      <c r="S14" s="2">
        <v>2</v>
      </c>
      <c r="T14" s="3">
        <f t="shared" si="12"/>
        <v>31</v>
      </c>
      <c r="U14" s="4">
        <f t="shared" si="1"/>
        <v>14300</v>
      </c>
      <c r="V14" s="4">
        <f t="shared" si="2"/>
        <v>1430</v>
      </c>
      <c r="W14" s="4">
        <f t="shared" si="3"/>
        <v>4719</v>
      </c>
      <c r="X14" s="8">
        <f t="shared" si="13"/>
        <v>8151</v>
      </c>
      <c r="Y14" s="3">
        <v>1460</v>
      </c>
      <c r="Z14" s="3"/>
      <c r="AA14" s="3"/>
      <c r="AB14" s="28">
        <f t="shared" si="4"/>
        <v>30060</v>
      </c>
      <c r="AC14" s="4"/>
      <c r="AD14" s="8">
        <f t="shared" si="14"/>
        <v>1800</v>
      </c>
      <c r="AE14" s="3"/>
      <c r="AF14" s="3"/>
      <c r="AG14" s="3"/>
      <c r="AH14" s="3"/>
      <c r="AI14" s="3"/>
      <c r="AJ14" s="8">
        <f t="shared" si="15"/>
        <v>1800</v>
      </c>
      <c r="AK14" s="31">
        <f t="shared" si="16"/>
        <v>28260</v>
      </c>
      <c r="AM14" s="23"/>
      <c r="AN14" s="24">
        <f t="shared" si="6"/>
        <v>0</v>
      </c>
      <c r="AO14" s="24">
        <f t="shared" si="17"/>
        <v>1249.5</v>
      </c>
      <c r="AP14" s="24">
        <f t="shared" si="18"/>
        <v>550.5</v>
      </c>
      <c r="AQ14" s="24">
        <f t="shared" si="7"/>
        <v>78.650000000000006</v>
      </c>
      <c r="AR14" s="24">
        <f t="shared" si="8"/>
        <v>78.650000000000006</v>
      </c>
      <c r="AS14" s="33">
        <f t="shared" si="19"/>
        <v>1957.3000000000002</v>
      </c>
      <c r="AT14" s="35"/>
    </row>
    <row r="15" spans="1:46" x14ac:dyDescent="0.35">
      <c r="A15" s="2">
        <v>10</v>
      </c>
      <c r="B15" s="3"/>
      <c r="C15" s="3"/>
      <c r="D15" s="7"/>
      <c r="E15" s="6"/>
      <c r="F15" s="3"/>
      <c r="G15" s="3"/>
      <c r="H15" s="2"/>
      <c r="I15" s="6" t="s">
        <v>28</v>
      </c>
      <c r="J15" s="6" t="s">
        <v>28</v>
      </c>
      <c r="K15" s="8">
        <f t="shared" si="9"/>
        <v>16445</v>
      </c>
      <c r="L15" s="8">
        <f t="shared" si="10"/>
        <v>1644.5</v>
      </c>
      <c r="M15" s="8">
        <f t="shared" si="0"/>
        <v>5426.8499999999995</v>
      </c>
      <c r="N15" s="8">
        <f t="shared" si="11"/>
        <v>9373.6500000000015</v>
      </c>
      <c r="O15" s="28">
        <v>32890</v>
      </c>
      <c r="P15" s="2">
        <v>18</v>
      </c>
      <c r="Q15" s="2">
        <v>2</v>
      </c>
      <c r="R15" s="2">
        <v>5</v>
      </c>
      <c r="S15" s="2">
        <v>2</v>
      </c>
      <c r="T15" s="3">
        <f t="shared" si="12"/>
        <v>27</v>
      </c>
      <c r="U15" s="4">
        <f t="shared" si="1"/>
        <v>14323.064516129032</v>
      </c>
      <c r="V15" s="4">
        <f t="shared" si="2"/>
        <v>1432.3064516129032</v>
      </c>
      <c r="W15" s="4">
        <f t="shared" si="3"/>
        <v>4726.6112903225803</v>
      </c>
      <c r="X15" s="8">
        <f t="shared" si="13"/>
        <v>8164.1467741935503</v>
      </c>
      <c r="Y15" s="3">
        <v>2300</v>
      </c>
      <c r="Z15" s="3"/>
      <c r="AA15" s="3"/>
      <c r="AB15" s="28">
        <f t="shared" si="4"/>
        <v>30946.129032258068</v>
      </c>
      <c r="AC15" s="4"/>
      <c r="AD15" s="8">
        <f t="shared" si="14"/>
        <v>1800</v>
      </c>
      <c r="AE15" s="3"/>
      <c r="AF15" s="3"/>
      <c r="AG15" s="3"/>
      <c r="AH15" s="3"/>
      <c r="AI15" s="3"/>
      <c r="AJ15" s="8">
        <f t="shared" si="15"/>
        <v>1800</v>
      </c>
      <c r="AK15" s="31">
        <f t="shared" si="16"/>
        <v>29146.129032258068</v>
      </c>
      <c r="AM15" s="23"/>
      <c r="AN15" s="24">
        <f t="shared" si="6"/>
        <v>0</v>
      </c>
      <c r="AO15" s="24">
        <f t="shared" si="17"/>
        <v>1249.5</v>
      </c>
      <c r="AP15" s="24">
        <f t="shared" si="18"/>
        <v>550.5</v>
      </c>
      <c r="AQ15" s="24">
        <f t="shared" si="7"/>
        <v>78.776854838709681</v>
      </c>
      <c r="AR15" s="24">
        <f t="shared" si="8"/>
        <v>78.776854838709681</v>
      </c>
      <c r="AS15" s="33">
        <f t="shared" si="19"/>
        <v>1957.5537096774192</v>
      </c>
      <c r="AT15" s="35"/>
    </row>
    <row r="16" spans="1:46" x14ac:dyDescent="0.35">
      <c r="A16" s="2">
        <v>11</v>
      </c>
      <c r="B16" s="3"/>
      <c r="C16" s="3"/>
      <c r="D16" s="7"/>
      <c r="E16" s="6"/>
      <c r="F16" s="3"/>
      <c r="G16" s="3"/>
      <c r="H16" s="2"/>
      <c r="I16" s="6" t="s">
        <v>28</v>
      </c>
      <c r="J16" s="6" t="s">
        <v>28</v>
      </c>
      <c r="K16" s="8">
        <f t="shared" si="9"/>
        <v>17589</v>
      </c>
      <c r="L16" s="8">
        <f t="shared" si="10"/>
        <v>1758.9</v>
      </c>
      <c r="M16" s="8">
        <f t="shared" si="0"/>
        <v>5804.37</v>
      </c>
      <c r="N16" s="8">
        <f t="shared" si="11"/>
        <v>10025.73</v>
      </c>
      <c r="O16" s="28">
        <v>35178</v>
      </c>
      <c r="P16" s="2">
        <v>24</v>
      </c>
      <c r="Q16" s="2">
        <v>0</v>
      </c>
      <c r="R16" s="2">
        <v>5</v>
      </c>
      <c r="S16" s="2">
        <v>2</v>
      </c>
      <c r="T16" s="3">
        <f t="shared" si="12"/>
        <v>31</v>
      </c>
      <c r="U16" s="4">
        <f t="shared" si="1"/>
        <v>17589</v>
      </c>
      <c r="V16" s="4">
        <f t="shared" si="2"/>
        <v>1758.9</v>
      </c>
      <c r="W16" s="4">
        <f t="shared" si="3"/>
        <v>5804.37</v>
      </c>
      <c r="X16" s="8">
        <f t="shared" si="13"/>
        <v>10025.73</v>
      </c>
      <c r="Y16" s="3">
        <v>0</v>
      </c>
      <c r="Z16" s="3"/>
      <c r="AA16" s="3"/>
      <c r="AB16" s="28">
        <f t="shared" si="4"/>
        <v>35178</v>
      </c>
      <c r="AC16" s="4"/>
      <c r="AD16" s="8">
        <f t="shared" si="14"/>
        <v>1800</v>
      </c>
      <c r="AE16" s="3">
        <v>5000</v>
      </c>
      <c r="AF16" s="3"/>
      <c r="AG16" s="3"/>
      <c r="AH16" s="3"/>
      <c r="AI16" s="3"/>
      <c r="AJ16" s="8">
        <f t="shared" si="15"/>
        <v>6800</v>
      </c>
      <c r="AK16" s="31">
        <f t="shared" si="16"/>
        <v>28378</v>
      </c>
      <c r="AM16" s="23"/>
      <c r="AN16" s="24">
        <f t="shared" si="6"/>
        <v>0</v>
      </c>
      <c r="AO16" s="24">
        <f t="shared" si="17"/>
        <v>1249.5</v>
      </c>
      <c r="AP16" s="24">
        <f t="shared" si="18"/>
        <v>550.5</v>
      </c>
      <c r="AQ16" s="24">
        <f t="shared" si="7"/>
        <v>96.739500000000007</v>
      </c>
      <c r="AR16" s="24">
        <f t="shared" si="8"/>
        <v>96.739500000000007</v>
      </c>
      <c r="AS16" s="33">
        <f t="shared" si="19"/>
        <v>1993.4789999999998</v>
      </c>
      <c r="AT16" s="35"/>
    </row>
    <row r="17" spans="1:46" x14ac:dyDescent="0.35">
      <c r="A17" s="2">
        <v>12</v>
      </c>
      <c r="B17" s="3"/>
      <c r="C17" s="3"/>
      <c r="D17" s="7"/>
      <c r="E17" s="6"/>
      <c r="F17" s="3"/>
      <c r="G17" s="3"/>
      <c r="H17" s="2"/>
      <c r="I17" s="6" t="s">
        <v>28</v>
      </c>
      <c r="J17" s="6" t="s">
        <v>28</v>
      </c>
      <c r="K17" s="8">
        <f t="shared" si="9"/>
        <v>40040</v>
      </c>
      <c r="L17" s="8">
        <f t="shared" si="10"/>
        <v>4004</v>
      </c>
      <c r="M17" s="8">
        <f t="shared" si="0"/>
        <v>13213.199999999999</v>
      </c>
      <c r="N17" s="8">
        <f t="shared" si="11"/>
        <v>22822.800000000003</v>
      </c>
      <c r="O17" s="28">
        <v>80080</v>
      </c>
      <c r="P17" s="2">
        <v>23</v>
      </c>
      <c r="Q17" s="2">
        <v>1</v>
      </c>
      <c r="R17" s="2">
        <v>5</v>
      </c>
      <c r="S17" s="2">
        <v>2</v>
      </c>
      <c r="T17" s="3">
        <f t="shared" si="12"/>
        <v>31</v>
      </c>
      <c r="U17" s="4">
        <f t="shared" si="1"/>
        <v>40040</v>
      </c>
      <c r="V17" s="4">
        <f t="shared" si="2"/>
        <v>4004</v>
      </c>
      <c r="W17" s="4">
        <f t="shared" si="3"/>
        <v>13213.199999999999</v>
      </c>
      <c r="X17" s="8">
        <f t="shared" si="13"/>
        <v>22822.800000000003</v>
      </c>
      <c r="Y17" s="3">
        <v>22000</v>
      </c>
      <c r="Z17" s="3"/>
      <c r="AA17" s="3"/>
      <c r="AB17" s="28">
        <f t="shared" si="4"/>
        <v>102080</v>
      </c>
      <c r="AC17" s="4"/>
      <c r="AD17" s="8">
        <f t="shared" si="14"/>
        <v>1800</v>
      </c>
      <c r="AE17" s="3"/>
      <c r="AF17" s="3"/>
      <c r="AG17" s="3"/>
      <c r="AH17" s="3"/>
      <c r="AI17" s="3"/>
      <c r="AJ17" s="8">
        <f t="shared" si="15"/>
        <v>1800</v>
      </c>
      <c r="AK17" s="31">
        <f t="shared" si="16"/>
        <v>100280</v>
      </c>
      <c r="AM17" s="23"/>
      <c r="AN17" s="24">
        <f t="shared" si="6"/>
        <v>0</v>
      </c>
      <c r="AO17" s="24">
        <f t="shared" si="17"/>
        <v>1249.5</v>
      </c>
      <c r="AP17" s="24">
        <f t="shared" si="18"/>
        <v>550.5</v>
      </c>
      <c r="AQ17" s="24">
        <f t="shared" si="7"/>
        <v>220.22</v>
      </c>
      <c r="AR17" s="24">
        <f t="shared" si="8"/>
        <v>220.22</v>
      </c>
      <c r="AS17" s="33">
        <f t="shared" si="19"/>
        <v>2240.44</v>
      </c>
      <c r="AT17" s="35"/>
    </row>
    <row r="18" spans="1:46" x14ac:dyDescent="0.35">
      <c r="A18" s="2">
        <v>13</v>
      </c>
      <c r="B18" s="3"/>
      <c r="C18" s="3"/>
      <c r="D18" s="7"/>
      <c r="E18" s="6"/>
      <c r="F18" s="3"/>
      <c r="G18" s="3"/>
      <c r="H18" s="2"/>
      <c r="I18" s="6" t="s">
        <v>28</v>
      </c>
      <c r="J18" s="6" t="s">
        <v>28</v>
      </c>
      <c r="K18" s="8">
        <f t="shared" si="9"/>
        <v>56413.5</v>
      </c>
      <c r="L18" s="8">
        <f t="shared" si="10"/>
        <v>5641.35</v>
      </c>
      <c r="M18" s="8">
        <f t="shared" si="0"/>
        <v>18616.454999999998</v>
      </c>
      <c r="N18" s="8">
        <f t="shared" si="11"/>
        <v>32155.695000000007</v>
      </c>
      <c r="O18" s="28">
        <v>112827</v>
      </c>
      <c r="P18" s="2">
        <v>21.5</v>
      </c>
      <c r="Q18" s="2">
        <v>2.5</v>
      </c>
      <c r="R18" s="2">
        <v>5</v>
      </c>
      <c r="S18" s="2">
        <v>2</v>
      </c>
      <c r="T18" s="3">
        <f t="shared" si="12"/>
        <v>31</v>
      </c>
      <c r="U18" s="4">
        <f t="shared" si="1"/>
        <v>56413.5</v>
      </c>
      <c r="V18" s="4">
        <f t="shared" si="2"/>
        <v>5641.35</v>
      </c>
      <c r="W18" s="4">
        <f t="shared" si="3"/>
        <v>18616.454999999998</v>
      </c>
      <c r="X18" s="8">
        <f t="shared" si="13"/>
        <v>32155.695000000003</v>
      </c>
      <c r="Y18" s="3">
        <v>2475</v>
      </c>
      <c r="Z18" s="3"/>
      <c r="AA18" s="3"/>
      <c r="AB18" s="28">
        <f t="shared" si="4"/>
        <v>115302</v>
      </c>
      <c r="AC18" s="4"/>
      <c r="AD18" s="8">
        <f t="shared" si="14"/>
        <v>1800</v>
      </c>
      <c r="AE18" s="3"/>
      <c r="AF18" s="3"/>
      <c r="AG18" s="3"/>
      <c r="AH18" s="3">
        <v>400</v>
      </c>
      <c r="AI18" s="3"/>
      <c r="AJ18" s="8">
        <f t="shared" si="15"/>
        <v>2200</v>
      </c>
      <c r="AK18" s="31">
        <f t="shared" si="16"/>
        <v>113102</v>
      </c>
      <c r="AM18" s="23"/>
      <c r="AN18" s="24">
        <f t="shared" si="6"/>
        <v>0</v>
      </c>
      <c r="AO18" s="24">
        <f t="shared" si="17"/>
        <v>1249.5</v>
      </c>
      <c r="AP18" s="24">
        <f t="shared" si="18"/>
        <v>550.5</v>
      </c>
      <c r="AQ18" s="24">
        <f t="shared" si="7"/>
        <v>310.27424999999999</v>
      </c>
      <c r="AR18" s="24">
        <f t="shared" si="8"/>
        <v>310.27424999999999</v>
      </c>
      <c r="AS18" s="33">
        <f t="shared" si="19"/>
        <v>2420.5484999999999</v>
      </c>
      <c r="AT18" s="35"/>
    </row>
    <row r="19" spans="1:46" x14ac:dyDescent="0.35">
      <c r="A19" s="2">
        <v>14</v>
      </c>
      <c r="B19" s="3"/>
      <c r="C19" s="3"/>
      <c r="D19" s="7"/>
      <c r="E19" s="6"/>
      <c r="F19" s="3"/>
      <c r="G19" s="3"/>
      <c r="H19" s="2" t="s">
        <v>28</v>
      </c>
      <c r="I19" s="6" t="s">
        <v>28</v>
      </c>
      <c r="J19" s="6" t="s">
        <v>28</v>
      </c>
      <c r="K19" s="8">
        <f t="shared" si="9"/>
        <v>6220.5</v>
      </c>
      <c r="L19" s="8">
        <f t="shared" si="10"/>
        <v>622.05000000000007</v>
      </c>
      <c r="M19" s="8">
        <f t="shared" si="0"/>
        <v>2052.7649999999999</v>
      </c>
      <c r="N19" s="8">
        <f t="shared" si="11"/>
        <v>3545.6849999999995</v>
      </c>
      <c r="O19" s="28">
        <v>12441</v>
      </c>
      <c r="P19" s="2">
        <v>16</v>
      </c>
      <c r="Q19" s="2">
        <v>2.2999999999999998</v>
      </c>
      <c r="R19" s="2">
        <v>5</v>
      </c>
      <c r="S19" s="2">
        <v>2</v>
      </c>
      <c r="T19" s="3">
        <f t="shared" si="12"/>
        <v>25.3</v>
      </c>
      <c r="U19" s="4">
        <f t="shared" si="1"/>
        <v>5076.7306451612903</v>
      </c>
      <c r="V19" s="4">
        <f t="shared" si="2"/>
        <v>507.6730645161291</v>
      </c>
      <c r="W19" s="4">
        <f t="shared" si="3"/>
        <v>1675.3211129032259</v>
      </c>
      <c r="X19" s="8">
        <f t="shared" si="13"/>
        <v>2893.7364677419355</v>
      </c>
      <c r="Y19" s="3">
        <v>875</v>
      </c>
      <c r="Z19" s="3"/>
      <c r="AA19" s="3"/>
      <c r="AB19" s="28">
        <f t="shared" si="4"/>
        <v>11028.461290322581</v>
      </c>
      <c r="AC19" s="4">
        <f t="shared" si="20"/>
        <v>82.713459677419351</v>
      </c>
      <c r="AD19" s="8">
        <f t="shared" si="14"/>
        <v>670.1284451612903</v>
      </c>
      <c r="AE19" s="3"/>
      <c r="AF19" s="3"/>
      <c r="AG19" s="3"/>
      <c r="AH19" s="3"/>
      <c r="AI19" s="3"/>
      <c r="AJ19" s="8">
        <f t="shared" si="15"/>
        <v>752.84190483870964</v>
      </c>
      <c r="AK19" s="31">
        <f t="shared" si="16"/>
        <v>10275.619385483871</v>
      </c>
      <c r="AM19" s="23"/>
      <c r="AN19" s="24">
        <f t="shared" si="6"/>
        <v>358.42499193548389</v>
      </c>
      <c r="AO19" s="24">
        <f t="shared" si="17"/>
        <v>465.180829016129</v>
      </c>
      <c r="AP19" s="24">
        <f t="shared" si="18"/>
        <v>204.94761614516131</v>
      </c>
      <c r="AQ19" s="24">
        <f t="shared" si="7"/>
        <v>27.922018548387097</v>
      </c>
      <c r="AR19" s="24">
        <f t="shared" si="8"/>
        <v>27.922018548387097</v>
      </c>
      <c r="AS19" s="33">
        <f t="shared" si="19"/>
        <v>725.97248225806447</v>
      </c>
      <c r="AT19" s="35"/>
    </row>
    <row r="20" spans="1:46" x14ac:dyDescent="0.35">
      <c r="A20" s="2">
        <v>15</v>
      </c>
      <c r="B20" s="3"/>
      <c r="C20" s="3"/>
      <c r="D20" s="7"/>
      <c r="E20" s="6"/>
      <c r="F20" s="3"/>
      <c r="G20" s="3"/>
      <c r="H20" s="2" t="s">
        <v>28</v>
      </c>
      <c r="I20" s="6" t="s">
        <v>28</v>
      </c>
      <c r="J20" s="6" t="s">
        <v>28</v>
      </c>
      <c r="K20" s="8">
        <f t="shared" si="9"/>
        <v>10010</v>
      </c>
      <c r="L20" s="8">
        <f t="shared" si="10"/>
        <v>1001</v>
      </c>
      <c r="M20" s="8">
        <f t="shared" si="0"/>
        <v>3303.2999999999997</v>
      </c>
      <c r="N20" s="8">
        <f t="shared" si="11"/>
        <v>5705.7000000000007</v>
      </c>
      <c r="O20" s="28">
        <v>20020</v>
      </c>
      <c r="P20" s="2">
        <v>19</v>
      </c>
      <c r="Q20" s="2">
        <v>2</v>
      </c>
      <c r="R20" s="2">
        <v>5</v>
      </c>
      <c r="S20" s="2">
        <v>2</v>
      </c>
      <c r="T20" s="3">
        <f t="shared" si="12"/>
        <v>28</v>
      </c>
      <c r="U20" s="4">
        <f t="shared" si="1"/>
        <v>9041.2903225806458</v>
      </c>
      <c r="V20" s="4">
        <f t="shared" si="2"/>
        <v>904.12903225806451</v>
      </c>
      <c r="W20" s="4">
        <f t="shared" si="3"/>
        <v>2983.6258064516128</v>
      </c>
      <c r="X20" s="8">
        <f t="shared" si="13"/>
        <v>5153.5354838709691</v>
      </c>
      <c r="Y20" s="3">
        <v>2000</v>
      </c>
      <c r="Z20" s="3"/>
      <c r="AA20" s="3"/>
      <c r="AB20" s="28">
        <f t="shared" si="4"/>
        <v>20082.580645161292</v>
      </c>
      <c r="AC20" s="4">
        <f t="shared" si="20"/>
        <v>150.61935483870968</v>
      </c>
      <c r="AD20" s="8">
        <f t="shared" si="14"/>
        <v>1193.4503225806452</v>
      </c>
      <c r="AE20" s="3"/>
      <c r="AF20" s="3"/>
      <c r="AG20" s="3"/>
      <c r="AH20" s="3"/>
      <c r="AI20" s="3"/>
      <c r="AJ20" s="8">
        <f t="shared" si="15"/>
        <v>1344.0696774193548</v>
      </c>
      <c r="AK20" s="31">
        <f t="shared" si="16"/>
        <v>18738.510967741939</v>
      </c>
      <c r="AM20" s="23"/>
      <c r="AN20" s="24">
        <f t="shared" si="6"/>
        <v>652.683870967742</v>
      </c>
      <c r="AO20" s="24">
        <f t="shared" si="17"/>
        <v>828.45343225806459</v>
      </c>
      <c r="AP20" s="24">
        <f t="shared" si="18"/>
        <v>364.99689032258073</v>
      </c>
      <c r="AQ20" s="24">
        <f t="shared" si="7"/>
        <v>49.727096774193555</v>
      </c>
      <c r="AR20" s="24">
        <f t="shared" si="8"/>
        <v>49.727096774193555</v>
      </c>
      <c r="AS20" s="33">
        <f t="shared" si="19"/>
        <v>1292.9045161290323</v>
      </c>
      <c r="AT20" s="35"/>
    </row>
    <row r="21" spans="1:46" x14ac:dyDescent="0.35">
      <c r="A21" s="2">
        <v>16</v>
      </c>
      <c r="B21" s="3"/>
      <c r="C21" s="3"/>
      <c r="D21" s="7"/>
      <c r="E21" s="6"/>
      <c r="F21" s="3"/>
      <c r="G21" s="3"/>
      <c r="H21" s="2"/>
      <c r="I21" s="6" t="s">
        <v>28</v>
      </c>
      <c r="J21" s="6" t="s">
        <v>28</v>
      </c>
      <c r="K21" s="8">
        <f t="shared" si="9"/>
        <v>24310</v>
      </c>
      <c r="L21" s="8">
        <f t="shared" si="10"/>
        <v>2431</v>
      </c>
      <c r="M21" s="8">
        <f t="shared" si="0"/>
        <v>8022.2999999999993</v>
      </c>
      <c r="N21" s="8">
        <f t="shared" si="11"/>
        <v>13856.699999999997</v>
      </c>
      <c r="O21" s="28">
        <v>48620</v>
      </c>
      <c r="P21" s="2">
        <v>22</v>
      </c>
      <c r="Q21" s="2">
        <v>2</v>
      </c>
      <c r="R21" s="2">
        <v>5</v>
      </c>
      <c r="S21" s="2">
        <v>2</v>
      </c>
      <c r="T21" s="3">
        <f t="shared" si="12"/>
        <v>31</v>
      </c>
      <c r="U21" s="4">
        <f t="shared" si="1"/>
        <v>24310</v>
      </c>
      <c r="V21" s="4">
        <f t="shared" si="2"/>
        <v>2431</v>
      </c>
      <c r="W21" s="4">
        <f t="shared" si="3"/>
        <v>8022.2999999999993</v>
      </c>
      <c r="X21" s="8">
        <f t="shared" si="13"/>
        <v>13856.699999999997</v>
      </c>
      <c r="Y21" s="3">
        <v>0</v>
      </c>
      <c r="Z21" s="3"/>
      <c r="AA21" s="3"/>
      <c r="AB21" s="28">
        <f t="shared" si="4"/>
        <v>48620</v>
      </c>
      <c r="AC21" s="4"/>
      <c r="AD21" s="8">
        <f t="shared" si="14"/>
        <v>1800</v>
      </c>
      <c r="AE21" s="3"/>
      <c r="AF21" s="3"/>
      <c r="AG21" s="3"/>
      <c r="AH21" s="3"/>
      <c r="AI21" s="3"/>
      <c r="AJ21" s="8">
        <f t="shared" si="15"/>
        <v>1800</v>
      </c>
      <c r="AK21" s="31">
        <f t="shared" si="16"/>
        <v>46820</v>
      </c>
      <c r="AM21" s="23"/>
      <c r="AN21" s="24">
        <f t="shared" si="6"/>
        <v>0</v>
      </c>
      <c r="AO21" s="24">
        <f t="shared" si="17"/>
        <v>1249.5</v>
      </c>
      <c r="AP21" s="24">
        <f t="shared" si="18"/>
        <v>550.5</v>
      </c>
      <c r="AQ21" s="24">
        <f t="shared" si="7"/>
        <v>133.70500000000001</v>
      </c>
      <c r="AR21" s="24">
        <f t="shared" si="8"/>
        <v>133.70500000000001</v>
      </c>
      <c r="AS21" s="33">
        <f t="shared" si="19"/>
        <v>2067.41</v>
      </c>
      <c r="AT21" s="35"/>
    </row>
    <row r="22" spans="1:46" x14ac:dyDescent="0.35">
      <c r="A22" s="2">
        <v>17</v>
      </c>
      <c r="B22" s="3"/>
      <c r="C22" s="3"/>
      <c r="D22" s="7"/>
      <c r="E22" s="6"/>
      <c r="F22" s="3"/>
      <c r="G22" s="3"/>
      <c r="H22" s="2"/>
      <c r="I22" s="6" t="s">
        <v>28</v>
      </c>
      <c r="J22" s="6" t="s">
        <v>28</v>
      </c>
      <c r="K22" s="8">
        <f t="shared" si="9"/>
        <v>32175</v>
      </c>
      <c r="L22" s="8">
        <f t="shared" si="10"/>
        <v>3217.5</v>
      </c>
      <c r="M22" s="8">
        <f t="shared" si="0"/>
        <v>10617.75</v>
      </c>
      <c r="N22" s="8">
        <f t="shared" si="11"/>
        <v>18339.75</v>
      </c>
      <c r="O22" s="28">
        <v>64350</v>
      </c>
      <c r="P22" s="2">
        <v>23</v>
      </c>
      <c r="Q22" s="2">
        <v>1</v>
      </c>
      <c r="R22" s="2">
        <v>5</v>
      </c>
      <c r="S22" s="2">
        <v>2</v>
      </c>
      <c r="T22" s="3">
        <f t="shared" si="12"/>
        <v>31</v>
      </c>
      <c r="U22" s="4">
        <f t="shared" si="1"/>
        <v>32175</v>
      </c>
      <c r="V22" s="4">
        <f t="shared" si="2"/>
        <v>3217.5</v>
      </c>
      <c r="W22" s="4">
        <f t="shared" si="3"/>
        <v>10617.75</v>
      </c>
      <c r="X22" s="8">
        <f t="shared" si="13"/>
        <v>18339.75</v>
      </c>
      <c r="Y22" s="3">
        <v>2500</v>
      </c>
      <c r="Z22" s="3"/>
      <c r="AA22" s="3"/>
      <c r="AB22" s="28">
        <f t="shared" si="4"/>
        <v>66850</v>
      </c>
      <c r="AC22" s="4"/>
      <c r="AD22" s="8">
        <f t="shared" si="14"/>
        <v>1800</v>
      </c>
      <c r="AE22" s="3">
        <v>5000</v>
      </c>
      <c r="AF22" s="3"/>
      <c r="AG22" s="3"/>
      <c r="AH22" s="3"/>
      <c r="AI22" s="3"/>
      <c r="AJ22" s="8">
        <f t="shared" si="15"/>
        <v>6800</v>
      </c>
      <c r="AK22" s="31">
        <f t="shared" si="16"/>
        <v>60050</v>
      </c>
      <c r="AM22" s="23"/>
      <c r="AN22" s="24">
        <f t="shared" si="6"/>
        <v>0</v>
      </c>
      <c r="AO22" s="24">
        <f t="shared" si="17"/>
        <v>1249.5</v>
      </c>
      <c r="AP22" s="24">
        <f t="shared" si="18"/>
        <v>550.5</v>
      </c>
      <c r="AQ22" s="24">
        <f t="shared" si="7"/>
        <v>176.96250000000001</v>
      </c>
      <c r="AR22" s="24">
        <f t="shared" si="8"/>
        <v>176.96250000000001</v>
      </c>
      <c r="AS22" s="33">
        <f t="shared" si="19"/>
        <v>2153.9250000000002</v>
      </c>
      <c r="AT22" s="35"/>
    </row>
    <row r="23" spans="1:46" x14ac:dyDescent="0.35">
      <c r="A23" s="2">
        <v>18</v>
      </c>
      <c r="B23" s="3"/>
      <c r="C23" s="3"/>
      <c r="D23" s="7"/>
      <c r="E23" s="6"/>
      <c r="F23" s="3"/>
      <c r="G23" s="3"/>
      <c r="H23" s="2"/>
      <c r="I23" s="6" t="s">
        <v>28</v>
      </c>
      <c r="J23" s="6" t="s">
        <v>28</v>
      </c>
      <c r="K23" s="8">
        <f t="shared" si="9"/>
        <v>60060</v>
      </c>
      <c r="L23" s="8">
        <f t="shared" si="10"/>
        <v>6006</v>
      </c>
      <c r="M23" s="8">
        <f t="shared" si="0"/>
        <v>19819.8</v>
      </c>
      <c r="N23" s="8">
        <f t="shared" si="11"/>
        <v>34234.199999999997</v>
      </c>
      <c r="O23" s="28">
        <v>120120</v>
      </c>
      <c r="P23" s="2">
        <v>21.5</v>
      </c>
      <c r="Q23" s="2">
        <v>2.5</v>
      </c>
      <c r="R23" s="2">
        <v>5</v>
      </c>
      <c r="S23" s="2">
        <v>2</v>
      </c>
      <c r="T23" s="3">
        <f t="shared" si="12"/>
        <v>31</v>
      </c>
      <c r="U23" s="4">
        <f t="shared" si="1"/>
        <v>60060</v>
      </c>
      <c r="V23" s="4">
        <f t="shared" si="2"/>
        <v>6006</v>
      </c>
      <c r="W23" s="4">
        <f t="shared" si="3"/>
        <v>19819.8</v>
      </c>
      <c r="X23" s="8">
        <f t="shared" si="13"/>
        <v>34234.199999999997</v>
      </c>
      <c r="Y23" s="3">
        <v>12000</v>
      </c>
      <c r="Z23" s="3"/>
      <c r="AA23" s="3"/>
      <c r="AB23" s="28">
        <f t="shared" si="4"/>
        <v>132120</v>
      </c>
      <c r="AC23" s="4"/>
      <c r="AD23" s="8">
        <f t="shared" si="14"/>
        <v>1800</v>
      </c>
      <c r="AE23" s="3"/>
      <c r="AF23" s="3"/>
      <c r="AG23" s="3"/>
      <c r="AH23" s="3">
        <v>2300</v>
      </c>
      <c r="AI23" s="3"/>
      <c r="AJ23" s="8">
        <f t="shared" si="15"/>
        <v>4100</v>
      </c>
      <c r="AK23" s="31">
        <f t="shared" si="16"/>
        <v>128020</v>
      </c>
      <c r="AM23" s="23"/>
      <c r="AN23" s="24">
        <f t="shared" si="6"/>
        <v>0</v>
      </c>
      <c r="AO23" s="24">
        <f t="shared" si="17"/>
        <v>1249.5</v>
      </c>
      <c r="AP23" s="24">
        <f t="shared" si="18"/>
        <v>550.5</v>
      </c>
      <c r="AQ23" s="24">
        <f t="shared" si="7"/>
        <v>330.33</v>
      </c>
      <c r="AR23" s="24">
        <f t="shared" si="8"/>
        <v>330.33</v>
      </c>
      <c r="AS23" s="33">
        <f t="shared" si="19"/>
        <v>2460.66</v>
      </c>
      <c r="AT23" s="35"/>
    </row>
    <row r="24" spans="1:46" x14ac:dyDescent="0.35">
      <c r="A24" s="2">
        <v>19</v>
      </c>
      <c r="B24" s="3"/>
      <c r="C24" s="3"/>
      <c r="D24" s="7"/>
      <c r="E24" s="6"/>
      <c r="F24" s="3"/>
      <c r="G24" s="3"/>
      <c r="H24" s="2"/>
      <c r="I24" s="6" t="s">
        <v>28</v>
      </c>
      <c r="J24" s="6" t="s">
        <v>28</v>
      </c>
      <c r="K24" s="8">
        <f t="shared" si="9"/>
        <v>56395</v>
      </c>
      <c r="L24" s="8">
        <f t="shared" si="10"/>
        <v>5639.5</v>
      </c>
      <c r="M24" s="8">
        <f t="shared" si="0"/>
        <v>18610.349999999999</v>
      </c>
      <c r="N24" s="8">
        <f t="shared" si="11"/>
        <v>32145.149999999994</v>
      </c>
      <c r="O24" s="28">
        <v>112790</v>
      </c>
      <c r="P24" s="2">
        <v>22</v>
      </c>
      <c r="Q24" s="2">
        <v>0</v>
      </c>
      <c r="R24" s="2">
        <v>5</v>
      </c>
      <c r="S24" s="2">
        <v>2</v>
      </c>
      <c r="T24" s="3">
        <f t="shared" si="12"/>
        <v>29</v>
      </c>
      <c r="U24" s="4">
        <f t="shared" si="1"/>
        <v>52756.612903225803</v>
      </c>
      <c r="V24" s="4">
        <f t="shared" si="2"/>
        <v>5275.6612903225805</v>
      </c>
      <c r="W24" s="4">
        <f t="shared" si="3"/>
        <v>17409.682258064513</v>
      </c>
      <c r="X24" s="8">
        <f t="shared" si="13"/>
        <v>30071.269354838707</v>
      </c>
      <c r="Y24" s="3">
        <v>15000</v>
      </c>
      <c r="Z24" s="3"/>
      <c r="AA24" s="3"/>
      <c r="AB24" s="28">
        <f t="shared" si="4"/>
        <v>120513.22580645161</v>
      </c>
      <c r="AC24" s="4"/>
      <c r="AD24" s="8">
        <f t="shared" si="14"/>
        <v>1800</v>
      </c>
      <c r="AE24" s="3"/>
      <c r="AF24" s="3"/>
      <c r="AG24" s="3"/>
      <c r="AH24" s="3"/>
      <c r="AI24" s="3"/>
      <c r="AJ24" s="8">
        <f t="shared" si="15"/>
        <v>1800</v>
      </c>
      <c r="AK24" s="31">
        <f t="shared" si="16"/>
        <v>118713.22580645161</v>
      </c>
      <c r="AM24" s="23"/>
      <c r="AN24" s="24">
        <f t="shared" si="6"/>
        <v>0</v>
      </c>
      <c r="AO24" s="24">
        <f t="shared" si="17"/>
        <v>1249.5</v>
      </c>
      <c r="AP24" s="24">
        <f t="shared" si="18"/>
        <v>550.5</v>
      </c>
      <c r="AQ24" s="24">
        <f t="shared" si="7"/>
        <v>290.16137096774196</v>
      </c>
      <c r="AR24" s="24">
        <f t="shared" si="8"/>
        <v>290.16137096774196</v>
      </c>
      <c r="AS24" s="33">
        <f t="shared" si="19"/>
        <v>2380.3227419354844</v>
      </c>
      <c r="AT24" s="35"/>
    </row>
    <row r="25" spans="1:46" x14ac:dyDescent="0.35">
      <c r="A25" s="2">
        <v>20</v>
      </c>
      <c r="B25" s="3"/>
      <c r="C25" s="3"/>
      <c r="D25" s="7"/>
      <c r="E25" s="6"/>
      <c r="F25" s="3"/>
      <c r="G25" s="3"/>
      <c r="H25" s="2"/>
      <c r="I25" s="6" t="s">
        <v>28</v>
      </c>
      <c r="J25" s="6" t="s">
        <v>28</v>
      </c>
      <c r="K25" s="8">
        <f t="shared" si="9"/>
        <v>44759</v>
      </c>
      <c r="L25" s="8">
        <f t="shared" si="10"/>
        <v>4475.9000000000005</v>
      </c>
      <c r="M25" s="8">
        <f t="shared" si="0"/>
        <v>14770.47</v>
      </c>
      <c r="N25" s="8">
        <f t="shared" si="11"/>
        <v>25512.629999999997</v>
      </c>
      <c r="O25" s="28">
        <v>89518</v>
      </c>
      <c r="P25" s="2">
        <v>23</v>
      </c>
      <c r="Q25" s="2">
        <v>1</v>
      </c>
      <c r="R25" s="2">
        <v>5</v>
      </c>
      <c r="S25" s="2">
        <v>2</v>
      </c>
      <c r="T25" s="3">
        <f t="shared" si="12"/>
        <v>31</v>
      </c>
      <c r="U25" s="4">
        <f t="shared" si="1"/>
        <v>44759</v>
      </c>
      <c r="V25" s="4">
        <f t="shared" si="2"/>
        <v>4475.9000000000005</v>
      </c>
      <c r="W25" s="4">
        <f t="shared" si="3"/>
        <v>14770.47</v>
      </c>
      <c r="X25" s="8">
        <f t="shared" si="13"/>
        <v>25512.629999999997</v>
      </c>
      <c r="Y25" s="3">
        <v>11000</v>
      </c>
      <c r="Z25" s="3"/>
      <c r="AA25" s="3"/>
      <c r="AB25" s="28">
        <f t="shared" si="4"/>
        <v>100518</v>
      </c>
      <c r="AC25" s="4"/>
      <c r="AD25" s="8">
        <f t="shared" si="14"/>
        <v>1800</v>
      </c>
      <c r="AE25" s="3"/>
      <c r="AF25" s="3"/>
      <c r="AG25" s="3"/>
      <c r="AH25" s="3"/>
      <c r="AI25" s="3"/>
      <c r="AJ25" s="8">
        <f t="shared" si="15"/>
        <v>1800</v>
      </c>
      <c r="AK25" s="31">
        <f t="shared" si="16"/>
        <v>98718</v>
      </c>
      <c r="AM25" s="23"/>
      <c r="AN25" s="24">
        <f t="shared" si="6"/>
        <v>0</v>
      </c>
      <c r="AO25" s="24">
        <f t="shared" si="17"/>
        <v>1249.5</v>
      </c>
      <c r="AP25" s="24">
        <f t="shared" si="18"/>
        <v>550.5</v>
      </c>
      <c r="AQ25" s="24">
        <f t="shared" si="7"/>
        <v>246.17450000000002</v>
      </c>
      <c r="AR25" s="24">
        <f t="shared" si="8"/>
        <v>246.17450000000002</v>
      </c>
      <c r="AS25" s="33">
        <f t="shared" si="19"/>
        <v>2292.3490000000002</v>
      </c>
      <c r="AT25" s="35"/>
    </row>
    <row r="26" spans="1:46" x14ac:dyDescent="0.35">
      <c r="A26" s="2">
        <v>21</v>
      </c>
      <c r="B26" s="3"/>
      <c r="C26" s="3"/>
      <c r="D26" s="7"/>
      <c r="E26" s="6"/>
      <c r="F26" s="3"/>
      <c r="G26" s="7"/>
      <c r="H26" s="2"/>
      <c r="I26" s="6" t="s">
        <v>28</v>
      </c>
      <c r="J26" s="6" t="s">
        <v>28</v>
      </c>
      <c r="K26" s="8">
        <f t="shared" si="9"/>
        <v>48620</v>
      </c>
      <c r="L26" s="8">
        <f t="shared" si="10"/>
        <v>4862</v>
      </c>
      <c r="M26" s="8">
        <f t="shared" si="0"/>
        <v>16044.599999999999</v>
      </c>
      <c r="N26" s="8">
        <f t="shared" si="11"/>
        <v>27713.399999999994</v>
      </c>
      <c r="O26" s="28">
        <v>97240</v>
      </c>
      <c r="P26" s="2">
        <v>21</v>
      </c>
      <c r="Q26" s="2">
        <v>1</v>
      </c>
      <c r="R26" s="2">
        <v>5</v>
      </c>
      <c r="S26" s="2">
        <v>2</v>
      </c>
      <c r="T26" s="3">
        <f t="shared" si="12"/>
        <v>29</v>
      </c>
      <c r="U26" s="4">
        <f t="shared" si="1"/>
        <v>45483.225806451614</v>
      </c>
      <c r="V26" s="4">
        <f t="shared" si="2"/>
        <v>4548.322580645161</v>
      </c>
      <c r="W26" s="4">
        <f t="shared" si="3"/>
        <v>15009.464516129032</v>
      </c>
      <c r="X26" s="8">
        <f t="shared" si="13"/>
        <v>25925.438709677415</v>
      </c>
      <c r="Y26" s="3">
        <v>10000</v>
      </c>
      <c r="Z26" s="3"/>
      <c r="AA26" s="3"/>
      <c r="AB26" s="28">
        <f t="shared" si="4"/>
        <v>100966.45161290321</v>
      </c>
      <c r="AC26" s="4"/>
      <c r="AD26" s="8">
        <f t="shared" si="14"/>
        <v>1800</v>
      </c>
      <c r="AE26" s="3"/>
      <c r="AF26" s="3"/>
      <c r="AG26" s="3"/>
      <c r="AH26" s="3"/>
      <c r="AI26" s="3"/>
      <c r="AJ26" s="8">
        <f t="shared" si="15"/>
        <v>1800</v>
      </c>
      <c r="AK26" s="31">
        <f t="shared" si="16"/>
        <v>99166.451612903213</v>
      </c>
      <c r="AM26" s="23"/>
      <c r="AN26" s="24">
        <f t="shared" si="6"/>
        <v>0</v>
      </c>
      <c r="AO26" s="24">
        <f t="shared" si="17"/>
        <v>1249.5</v>
      </c>
      <c r="AP26" s="24">
        <f t="shared" si="18"/>
        <v>550.5</v>
      </c>
      <c r="AQ26" s="24">
        <f t="shared" si="7"/>
        <v>250.15774193548387</v>
      </c>
      <c r="AR26" s="24">
        <f t="shared" si="8"/>
        <v>250.15774193548387</v>
      </c>
      <c r="AS26" s="33">
        <f t="shared" si="19"/>
        <v>2300.3154838709679</v>
      </c>
      <c r="AT26" s="35"/>
    </row>
    <row r="27" spans="1:46" x14ac:dyDescent="0.35">
      <c r="A27" s="2">
        <v>22</v>
      </c>
      <c r="B27" s="3"/>
      <c r="C27" s="3"/>
      <c r="D27" s="7"/>
      <c r="E27" s="6"/>
      <c r="F27" s="3"/>
      <c r="G27" s="4"/>
      <c r="H27" s="2"/>
      <c r="I27" s="6" t="s">
        <v>28</v>
      </c>
      <c r="J27" s="6" t="s">
        <v>28</v>
      </c>
      <c r="K27" s="8">
        <f t="shared" si="9"/>
        <v>36751</v>
      </c>
      <c r="L27" s="8">
        <f t="shared" si="10"/>
        <v>3675.1000000000004</v>
      </c>
      <c r="M27" s="8">
        <f t="shared" si="0"/>
        <v>12127.83</v>
      </c>
      <c r="N27" s="8">
        <f t="shared" si="11"/>
        <v>20948.07</v>
      </c>
      <c r="O27" s="28">
        <v>73502</v>
      </c>
      <c r="P27" s="2">
        <v>21</v>
      </c>
      <c r="Q27" s="2">
        <v>2</v>
      </c>
      <c r="R27" s="2">
        <v>5</v>
      </c>
      <c r="S27" s="2">
        <v>2</v>
      </c>
      <c r="T27" s="3">
        <f t="shared" si="12"/>
        <v>30</v>
      </c>
      <c r="U27" s="4">
        <f t="shared" si="1"/>
        <v>35565.483870967742</v>
      </c>
      <c r="V27" s="4">
        <f t="shared" si="2"/>
        <v>3556.5483870967746</v>
      </c>
      <c r="W27" s="4">
        <f t="shared" si="3"/>
        <v>11736.609677419356</v>
      </c>
      <c r="X27" s="8">
        <f t="shared" si="13"/>
        <v>20272.325806451612</v>
      </c>
      <c r="Y27" s="3">
        <v>8000</v>
      </c>
      <c r="Z27" s="3"/>
      <c r="AA27" s="3"/>
      <c r="AB27" s="28">
        <f t="shared" si="4"/>
        <v>79130.967741935485</v>
      </c>
      <c r="AC27" s="4"/>
      <c r="AD27" s="8">
        <f t="shared" si="14"/>
        <v>1800</v>
      </c>
      <c r="AE27" s="3"/>
      <c r="AF27" s="3"/>
      <c r="AG27" s="3"/>
      <c r="AH27" s="3"/>
      <c r="AI27" s="3"/>
      <c r="AJ27" s="8">
        <f t="shared" si="15"/>
        <v>1800</v>
      </c>
      <c r="AK27" s="31">
        <f t="shared" si="16"/>
        <v>77330.967741935485</v>
      </c>
      <c r="AM27" s="23"/>
      <c r="AN27" s="24">
        <f t="shared" si="6"/>
        <v>0</v>
      </c>
      <c r="AO27" s="24">
        <f t="shared" si="17"/>
        <v>1249.5</v>
      </c>
      <c r="AP27" s="24">
        <f t="shared" si="18"/>
        <v>550.5</v>
      </c>
      <c r="AQ27" s="24">
        <f t="shared" si="7"/>
        <v>195.61016129032259</v>
      </c>
      <c r="AR27" s="24">
        <f t="shared" si="8"/>
        <v>195.61016129032259</v>
      </c>
      <c r="AS27" s="33">
        <f t="shared" si="19"/>
        <v>2191.2203225806452</v>
      </c>
      <c r="AT27" s="35"/>
    </row>
    <row r="28" spans="1:46" x14ac:dyDescent="0.35">
      <c r="A28" s="2">
        <v>23</v>
      </c>
      <c r="B28" s="3"/>
      <c r="C28" s="3"/>
      <c r="D28" s="7"/>
      <c r="E28" s="6"/>
      <c r="F28" s="3"/>
      <c r="G28" s="4"/>
      <c r="H28" s="2"/>
      <c r="I28" s="6" t="s">
        <v>28</v>
      </c>
      <c r="J28" s="6" t="s">
        <v>28</v>
      </c>
      <c r="K28" s="8">
        <f t="shared" si="9"/>
        <v>61250</v>
      </c>
      <c r="L28" s="8">
        <f t="shared" si="10"/>
        <v>6125</v>
      </c>
      <c r="M28" s="8">
        <f t="shared" si="0"/>
        <v>20212.5</v>
      </c>
      <c r="N28" s="8">
        <f t="shared" si="11"/>
        <v>34912.5</v>
      </c>
      <c r="O28" s="28">
        <v>122500</v>
      </c>
      <c r="P28" s="2">
        <v>22.5</v>
      </c>
      <c r="Q28" s="2">
        <v>1.5</v>
      </c>
      <c r="R28" s="2">
        <v>5</v>
      </c>
      <c r="S28" s="2">
        <v>2</v>
      </c>
      <c r="T28" s="3">
        <f t="shared" si="12"/>
        <v>31</v>
      </c>
      <c r="U28" s="4">
        <f t="shared" si="1"/>
        <v>61250</v>
      </c>
      <c r="V28" s="4">
        <f t="shared" si="2"/>
        <v>6125</v>
      </c>
      <c r="W28" s="4">
        <f t="shared" si="3"/>
        <v>20212.5</v>
      </c>
      <c r="X28" s="8">
        <f t="shared" si="13"/>
        <v>34912.5</v>
      </c>
      <c r="Y28" s="3">
        <v>0</v>
      </c>
      <c r="Z28" s="3"/>
      <c r="AA28" s="3"/>
      <c r="AB28" s="28">
        <f t="shared" si="4"/>
        <v>122500</v>
      </c>
      <c r="AC28" s="4"/>
      <c r="AD28" s="8">
        <f t="shared" si="14"/>
        <v>1800</v>
      </c>
      <c r="AE28" s="3"/>
      <c r="AF28" s="3"/>
      <c r="AG28" s="3"/>
      <c r="AH28" s="3"/>
      <c r="AI28" s="3"/>
      <c r="AJ28" s="8">
        <f t="shared" si="15"/>
        <v>1800</v>
      </c>
      <c r="AK28" s="31">
        <f t="shared" si="16"/>
        <v>120700</v>
      </c>
      <c r="AM28" s="23"/>
      <c r="AN28" s="24">
        <f t="shared" si="6"/>
        <v>0</v>
      </c>
      <c r="AO28" s="24">
        <f t="shared" si="17"/>
        <v>1249.5</v>
      </c>
      <c r="AP28" s="24">
        <f t="shared" si="18"/>
        <v>550.5</v>
      </c>
      <c r="AQ28" s="24">
        <f t="shared" si="7"/>
        <v>336.875</v>
      </c>
      <c r="AR28" s="24">
        <f t="shared" si="8"/>
        <v>336.875</v>
      </c>
      <c r="AS28" s="33">
        <f t="shared" si="19"/>
        <v>2473.75</v>
      </c>
      <c r="AT28" s="35"/>
    </row>
    <row r="29" spans="1:46" x14ac:dyDescent="0.35">
      <c r="A29" s="2">
        <v>24</v>
      </c>
      <c r="B29" s="3"/>
      <c r="C29" s="3"/>
      <c r="D29" s="7"/>
      <c r="E29" s="6"/>
      <c r="F29" s="3"/>
      <c r="G29" s="3"/>
      <c r="H29" s="2"/>
      <c r="I29" s="6" t="s">
        <v>28</v>
      </c>
      <c r="J29" s="6" t="s">
        <v>28</v>
      </c>
      <c r="K29" s="8">
        <f t="shared" si="9"/>
        <v>58500</v>
      </c>
      <c r="L29" s="8">
        <f t="shared" si="10"/>
        <v>5850</v>
      </c>
      <c r="M29" s="8">
        <f t="shared" si="0"/>
        <v>19305</v>
      </c>
      <c r="N29" s="8">
        <f t="shared" si="11"/>
        <v>33345</v>
      </c>
      <c r="O29" s="27">
        <v>117000</v>
      </c>
      <c r="P29" s="2">
        <v>18</v>
      </c>
      <c r="Q29" s="2">
        <v>2</v>
      </c>
      <c r="R29" s="2">
        <v>5</v>
      </c>
      <c r="S29" s="2">
        <v>2</v>
      </c>
      <c r="T29" s="3">
        <f t="shared" si="12"/>
        <v>27</v>
      </c>
      <c r="U29" s="4">
        <f t="shared" si="1"/>
        <v>50951.612903225803</v>
      </c>
      <c r="V29" s="4">
        <f t="shared" si="2"/>
        <v>5095.1612903225805</v>
      </c>
      <c r="W29" s="4">
        <f t="shared" si="3"/>
        <v>16814.032258064515</v>
      </c>
      <c r="X29" s="8">
        <f t="shared" si="13"/>
        <v>29042.419354838708</v>
      </c>
      <c r="Y29" s="3">
        <v>15500</v>
      </c>
      <c r="Z29" s="3"/>
      <c r="AA29" s="3"/>
      <c r="AB29" s="28">
        <f t="shared" si="4"/>
        <v>117403.22580645162</v>
      </c>
      <c r="AC29" s="4"/>
      <c r="AD29" s="8">
        <f t="shared" si="14"/>
        <v>1800</v>
      </c>
      <c r="AE29" s="3"/>
      <c r="AF29" s="3"/>
      <c r="AG29" s="3"/>
      <c r="AH29" s="3"/>
      <c r="AI29" s="3"/>
      <c r="AJ29" s="8">
        <f t="shared" si="15"/>
        <v>1800</v>
      </c>
      <c r="AK29" s="31">
        <f t="shared" si="16"/>
        <v>115603.22580645162</v>
      </c>
      <c r="AM29" s="23"/>
      <c r="AN29" s="24">
        <f t="shared" si="6"/>
        <v>0</v>
      </c>
      <c r="AO29" s="24">
        <f t="shared" si="17"/>
        <v>1249.5</v>
      </c>
      <c r="AP29" s="24">
        <f t="shared" si="18"/>
        <v>550.5</v>
      </c>
      <c r="AQ29" s="24">
        <f t="shared" si="7"/>
        <v>280.23387096774195</v>
      </c>
      <c r="AR29" s="24">
        <f t="shared" si="8"/>
        <v>280.23387096774195</v>
      </c>
      <c r="AS29" s="33">
        <f t="shared" si="19"/>
        <v>2360.4677419354839</v>
      </c>
      <c r="AT29" s="35"/>
    </row>
    <row r="30" spans="1:46" x14ac:dyDescent="0.35">
      <c r="A30" s="2">
        <v>28</v>
      </c>
      <c r="B30" s="3"/>
      <c r="C30" s="3"/>
      <c r="D30" s="7"/>
      <c r="E30" s="6"/>
      <c r="F30" s="3"/>
      <c r="G30" s="3"/>
      <c r="H30" s="2"/>
      <c r="I30" s="6" t="s">
        <v>28</v>
      </c>
      <c r="J30" s="6" t="s">
        <v>28</v>
      </c>
      <c r="K30" s="8">
        <f t="shared" si="9"/>
        <v>53500</v>
      </c>
      <c r="L30" s="8">
        <f t="shared" si="10"/>
        <v>5350</v>
      </c>
      <c r="M30" s="8">
        <f t="shared" si="0"/>
        <v>17655</v>
      </c>
      <c r="N30" s="8">
        <f t="shared" si="11"/>
        <v>30495</v>
      </c>
      <c r="O30" s="27">
        <v>107000</v>
      </c>
      <c r="P30" s="2">
        <v>24</v>
      </c>
      <c r="Q30" s="2">
        <v>0</v>
      </c>
      <c r="R30" s="2">
        <v>5</v>
      </c>
      <c r="S30" s="2">
        <v>2</v>
      </c>
      <c r="T30" s="3">
        <f t="shared" si="12"/>
        <v>31</v>
      </c>
      <c r="U30" s="4">
        <f t="shared" si="1"/>
        <v>53500</v>
      </c>
      <c r="V30" s="4">
        <f t="shared" si="2"/>
        <v>5350</v>
      </c>
      <c r="W30" s="4">
        <f t="shared" si="3"/>
        <v>17655</v>
      </c>
      <c r="X30" s="8">
        <f t="shared" si="13"/>
        <v>30495</v>
      </c>
      <c r="Y30" s="3">
        <v>28000</v>
      </c>
      <c r="Z30" s="3"/>
      <c r="AA30" s="3"/>
      <c r="AB30" s="28">
        <f t="shared" si="4"/>
        <v>135000</v>
      </c>
      <c r="AC30" s="4"/>
      <c r="AD30" s="8">
        <f t="shared" si="14"/>
        <v>1800</v>
      </c>
      <c r="AE30" s="3"/>
      <c r="AF30" s="3"/>
      <c r="AG30" s="3"/>
      <c r="AH30" s="3"/>
      <c r="AI30" s="3"/>
      <c r="AJ30" s="8">
        <f t="shared" si="15"/>
        <v>1800</v>
      </c>
      <c r="AK30" s="31">
        <f t="shared" si="16"/>
        <v>133200</v>
      </c>
      <c r="AM30" s="23"/>
      <c r="AN30" s="24">
        <f t="shared" si="6"/>
        <v>0</v>
      </c>
      <c r="AO30" s="24">
        <f t="shared" si="17"/>
        <v>1249.5</v>
      </c>
      <c r="AP30" s="24">
        <f t="shared" si="18"/>
        <v>550.5</v>
      </c>
      <c r="AQ30" s="24">
        <f t="shared" si="7"/>
        <v>294.25</v>
      </c>
      <c r="AR30" s="24">
        <f t="shared" si="8"/>
        <v>294.25</v>
      </c>
      <c r="AS30" s="33">
        <f t="shared" si="19"/>
        <v>2388.5</v>
      </c>
      <c r="AT30" s="35"/>
    </row>
    <row r="31" spans="1:46" x14ac:dyDescent="0.35">
      <c r="A31" s="16"/>
      <c r="B31" s="17"/>
      <c r="C31" s="5" t="s">
        <v>50</v>
      </c>
      <c r="D31" s="5"/>
      <c r="E31" s="17"/>
      <c r="F31" s="17"/>
      <c r="G31" s="17"/>
      <c r="H31" s="16"/>
      <c r="I31" s="16"/>
      <c r="J31" s="16"/>
      <c r="K31" s="18">
        <f t="shared" ref="K31:O31" si="21">SUM(K6:K30)</f>
        <v>727633.5</v>
      </c>
      <c r="L31" s="18">
        <f t="shared" si="21"/>
        <v>72763.349999999991</v>
      </c>
      <c r="M31" s="18">
        <f t="shared" si="21"/>
        <v>240119.05499999999</v>
      </c>
      <c r="N31" s="18">
        <f t="shared" si="21"/>
        <v>414751.09500000003</v>
      </c>
      <c r="O31" s="18">
        <f t="shared" si="21"/>
        <v>1455267</v>
      </c>
      <c r="P31" s="16"/>
      <c r="Q31" s="16"/>
      <c r="R31" s="16"/>
      <c r="S31" s="16"/>
      <c r="T31" s="17"/>
      <c r="U31" s="18">
        <f t="shared" ref="U31:AK31" si="22">SUM(U6:U30)</f>
        <v>704222.76290322584</v>
      </c>
      <c r="V31" s="18">
        <f t="shared" si="22"/>
        <v>70422.276290322581</v>
      </c>
      <c r="W31" s="18">
        <f t="shared" si="22"/>
        <v>232393.51175806453</v>
      </c>
      <c r="X31" s="18">
        <f>SUM(X6:X30)</f>
        <v>401406.97485483874</v>
      </c>
      <c r="Y31" s="18">
        <f t="shared" si="22"/>
        <v>140785</v>
      </c>
      <c r="Z31" s="18">
        <f t="shared" si="22"/>
        <v>0</v>
      </c>
      <c r="AA31" s="18">
        <f t="shared" si="22"/>
        <v>0</v>
      </c>
      <c r="AB31" s="18">
        <f t="shared" si="22"/>
        <v>1549230.5258064517</v>
      </c>
      <c r="AC31" s="18">
        <f t="shared" si="22"/>
        <v>712.00241129032258</v>
      </c>
      <c r="AD31" s="18">
        <f t="shared" si="22"/>
        <v>39276.931219354839</v>
      </c>
      <c r="AE31" s="22">
        <f t="shared" si="22"/>
        <v>14000</v>
      </c>
      <c r="AF31" s="22">
        <f t="shared" si="22"/>
        <v>0</v>
      </c>
      <c r="AG31" s="22">
        <f t="shared" si="22"/>
        <v>0</v>
      </c>
      <c r="AH31" s="22">
        <f t="shared" si="22"/>
        <v>3000</v>
      </c>
      <c r="AI31" s="22">
        <f t="shared" si="22"/>
        <v>0</v>
      </c>
      <c r="AJ31" s="21">
        <f t="shared" si="22"/>
        <v>56988.933630645159</v>
      </c>
      <c r="AK31" s="21">
        <f t="shared" si="22"/>
        <v>1492241.5921758066</v>
      </c>
      <c r="AM31" s="25">
        <f t="shared" ref="AM31:AR31" si="23">SUM(AM6:AM30)</f>
        <v>0</v>
      </c>
      <c r="AN31" s="25">
        <f t="shared" si="23"/>
        <v>3085.3437822580645</v>
      </c>
      <c r="AO31" s="25">
        <f t="shared" si="23"/>
        <v>27264.736421435486</v>
      </c>
      <c r="AP31" s="25">
        <f t="shared" si="23"/>
        <v>12012.194797919356</v>
      </c>
      <c r="AQ31" s="25">
        <f t="shared" si="23"/>
        <v>3873.2251959677419</v>
      </c>
      <c r="AR31" s="25">
        <f t="shared" si="23"/>
        <v>3873.2251959677419</v>
      </c>
      <c r="AS31" s="25">
        <f>SUM(AS6:AS30)</f>
        <v>47023.381611290322</v>
      </c>
      <c r="AT31" s="35"/>
    </row>
    <row r="32" spans="1:46" x14ac:dyDescent="0.35">
      <c r="AI32" s="38"/>
      <c r="AJ32" s="39"/>
      <c r="AK32" s="39"/>
      <c r="AL32" s="39"/>
      <c r="AT32" s="35"/>
    </row>
    <row r="33" spans="1:38" x14ac:dyDescent="0.35">
      <c r="AJ33" s="36"/>
      <c r="AK33" s="36"/>
      <c r="AL33" s="36"/>
    </row>
    <row r="34" spans="1:38" x14ac:dyDescent="0.35">
      <c r="A34" s="51" t="s">
        <v>52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AL34" s="37"/>
    </row>
    <row r="35" spans="1:38" x14ac:dyDescent="0.35">
      <c r="A35" s="53" t="s">
        <v>57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AL35" s="37"/>
    </row>
    <row r="36" spans="1:38" x14ac:dyDescent="0.35">
      <c r="A36" s="60" t="s">
        <v>53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AL36" s="37"/>
    </row>
    <row r="37" spans="1:38" x14ac:dyDescent="0.35">
      <c r="A37" s="53" t="s">
        <v>54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AL37" s="37"/>
    </row>
    <row r="38" spans="1:38" x14ac:dyDescent="0.35">
      <c r="A38" s="53" t="s">
        <v>55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38" x14ac:dyDescent="0.35">
      <c r="A39" s="53" t="s">
        <v>56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</row>
    <row r="40" spans="1:38" x14ac:dyDescent="0.3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</row>
  </sheetData>
  <mergeCells count="21">
    <mergeCell ref="A38:M38"/>
    <mergeCell ref="A39:M39"/>
    <mergeCell ref="A40:M40"/>
    <mergeCell ref="A35:M35"/>
    <mergeCell ref="A36:M36"/>
    <mergeCell ref="A37:M37"/>
    <mergeCell ref="A34:M34"/>
    <mergeCell ref="A1:J1"/>
    <mergeCell ref="K1:T1"/>
    <mergeCell ref="A2:J2"/>
    <mergeCell ref="K2:T2"/>
    <mergeCell ref="A4:A5"/>
    <mergeCell ref="C4:C5"/>
    <mergeCell ref="H4:J4"/>
    <mergeCell ref="AM2:AS2"/>
    <mergeCell ref="H3:J3"/>
    <mergeCell ref="K3:O3"/>
    <mergeCell ref="P3:T3"/>
    <mergeCell ref="U3:AB3"/>
    <mergeCell ref="AC3:AJ3"/>
    <mergeCell ref="AM3:AS3"/>
  </mergeCells>
  <dataValidations count="3">
    <dataValidation allowBlank="1" showInputMessage="1" showErrorMessage="1" prompt="Calculated as:_x000a_DA = 10%*Basic_x000a_(rate differs from company to company)" sqref="L4" xr:uid="{C197A8F2-4A34-468B-A074-1331C23F0028}"/>
    <dataValidation allowBlank="1" showInputMessage="1" showErrorMessage="1" prompt="Calculated as:_x000a_HRA=30%*Basic + DA_x000a_(rate differs from company to company)" sqref="M4" xr:uid="{B8519609-66E4-44F1-AA20-F84369EE4067}"/>
    <dataValidation allowBlank="1" showInputMessage="1" showErrorMessage="1" prompt="Deducted only for employees having salary less than ₹21000." sqref="AC4" xr:uid="{8BF2FBA1-4CB9-41F6-888F-81D5D071DF97}"/>
  </dataValidation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FD89B994EBDB4C80F592BFE8760284" ma:contentTypeVersion="1" ma:contentTypeDescription="Create a new document." ma:contentTypeScope="" ma:versionID="2659d19e3666197e38a412652d50e92d">
  <xsd:schema xmlns:xsd="http://www.w3.org/2001/XMLSchema" xmlns:xs="http://www.w3.org/2001/XMLSchema" xmlns:p="http://schemas.microsoft.com/office/2006/metadata/properties" xmlns:ns1="http://schemas.microsoft.com/sharepoint/v3" xmlns:ns2="9e35c72e-853b-4481-acd9-8b56c994845b" targetNamespace="http://schemas.microsoft.com/office/2006/metadata/properties" ma:root="true" ma:fieldsID="4f0ee032ede4ca193d98de58c50898b7" ns1:_="" ns2:_="">
    <xsd:import namespace="http://schemas.microsoft.com/sharepoint/v3"/>
    <xsd:import namespace="9e35c72e-853b-4481-acd9-8b56c99484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5c72e-853b-4481-acd9-8b56c994845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9e35c72e-853b-4481-acd9-8b56c994845b">UC5APVKEY7YA-256494307-83</_dlc_DocId>
    <_dlc_DocIdUrl xmlns="9e35c72e-853b-4481-acd9-8b56c994845b">
      <Url>https://stg-edit.shrm.org/shrm-india/_layouts/15/DocIdRedir.aspx?ID=UC5APVKEY7YA-256494307-83</Url>
      <Description>UC5APVKEY7YA-256494307-83</Description>
    </_dlc_DocIdUrl>
  </documentManagement>
</p:properties>
</file>

<file path=customXml/itemProps1.xml><?xml version="1.0" encoding="utf-8"?>
<ds:datastoreItem xmlns:ds="http://schemas.openxmlformats.org/officeDocument/2006/customXml" ds:itemID="{37A43446-AE2B-4C6B-8C91-C402CED29E43}"/>
</file>

<file path=customXml/itemProps2.xml><?xml version="1.0" encoding="utf-8"?>
<ds:datastoreItem xmlns:ds="http://schemas.openxmlformats.org/officeDocument/2006/customXml" ds:itemID="{96D66328-03BA-489B-A56A-CB3D90B7B5F8}"/>
</file>

<file path=customXml/itemProps3.xml><?xml version="1.0" encoding="utf-8"?>
<ds:datastoreItem xmlns:ds="http://schemas.openxmlformats.org/officeDocument/2006/customXml" ds:itemID="{62CB17DF-92EC-4177-9BBF-A4E630E59FD2}"/>
</file>

<file path=customXml/itemProps4.xml><?xml version="1.0" encoding="utf-8"?>
<ds:datastoreItem xmlns:ds="http://schemas.openxmlformats.org/officeDocument/2006/customXml" ds:itemID="{4BC1D4D0-C244-4476-B0AA-CC79BAB212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PayCalculator-WithThreshold15k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Karuna Parmar</dc:creator>
  <cp:lastModifiedBy>Karuna Parmar</cp:lastModifiedBy>
  <dcterms:created xsi:type="dcterms:W3CDTF">2022-08-29T05:21:41Z</dcterms:created>
  <dcterms:modified xsi:type="dcterms:W3CDTF">2023-03-01T06:16:09Z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0x01010059FD89B994EBDB4C80F592BFE8760284</vt:lpwstr>
  </property>
  <property fmtid="{D5CDD505-2E9C-101B-9397-08002B2CF9AE}" pid="3" name="_dlc_DocIdItemGuid">
    <vt:lpwstr>aa42727d-74d9-4ea6-b2dd-1c671fdd8da0</vt:lpwstr>
  </property>
</Properties>
</file>